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schmidt\Gas\Allokationsparameter\"/>
    </mc:Choice>
  </mc:AlternateContent>
  <bookViews>
    <workbookView xWindow="-105" yWindow="-105" windowWidth="19425" windowHeight="10425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7" l="1"/>
  <c r="E6" i="17"/>
  <c r="E5" i="17"/>
  <c r="E4" i="17"/>
  <c r="C5" i="1" l="1"/>
  <c r="D6" i="7"/>
  <c r="C47" i="7" s="1"/>
  <c r="D6" i="15"/>
  <c r="C45" i="7" l="1"/>
  <c r="C44" i="7"/>
  <c r="C48" i="7"/>
  <c r="C42" i="7"/>
  <c r="C46" i="7"/>
  <c r="C43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<sst xmlns="http://schemas.openxmlformats.org/spreadsheetml/2006/main" count="1475" uniqueCount="735">
  <si>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</si>
  <si>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</si>
  <si>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</si>
  <si>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</si>
  <si>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</si>
  <si>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</si>
  <si>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</si>
  <si>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</si>
  <si>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</si>
  <si>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</si>
  <si>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</si>
  <si>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</si>
  <si>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</si>
  <si>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</si>
  <si>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</si>
  <si>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</si>
  <si>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</si>
  <si>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</si>
  <si>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</si>
  <si>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</si>
  <si>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</si>
  <si>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</si>
  <si>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</si>
  <si>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</si>
  <si>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</si>
  <si>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</si>
  <si>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</si>
  <si>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</si>
  <si>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</si>
  <si>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</si>
  <si>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</si>
  <si>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</si>
  <si>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</si>
  <si>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</si>
  <si>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</si>
  <si>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</si>
  <si>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</si>
  <si>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</si>
  <si>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</si>
  <si>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</si>
  <si>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</si>
  <si>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</si>
  <si>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</si>
  <si>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</si>
  <si>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</si>
  <si>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</si>
  <si>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</si>
  <si>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</si>
  <si>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</si>
  <si>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</si>
  <si>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</si>
  <si>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</si>
  <si>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</si>
  <si>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</si>
  <si>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</si>
  <si>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</si>
  <si>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</si>
  <si>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</si>
  <si>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</si>
  <si>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</si>
  <si>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</si>
  <si>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</si>
  <si>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</si>
  <si>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</si>
  <si>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</si>
  <si>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</si>
  <si>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</si>
  <si>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</si>
  <si>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</si>
  <si>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</si>
  <si>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</si>
  <si>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</si>
  <si>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</si>
  <si>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</si>
  <si>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</si>
  <si>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</si>
  <si>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</si>
  <si>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</si>
  <si>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</si>
  <si>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</si>
  <si>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</si>
  <si>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</si>
  <si>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</si>
  <si>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</si>
  <si>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</si>
  <si>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</si>
  <si>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</si>
  <si>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</si>
  <si>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</si>
  <si>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</si>
  <si>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</si>
  <si>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</si>
  <si>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</si>
  <si>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</si>
  <si>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</si>
  <si>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</si>
  <si>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</si>
  <si>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</si>
  <si>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</si>
  <si>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</si>
  <si>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</si>
  <si>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</si>
  <si>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</si>
  <si>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</si>
  <si>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</si>
  <si>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</si>
  <si>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</si>
  <si>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</si>
  <si>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</si>
  <si>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</si>
  <si>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</si>
  <si>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</si>
  <si>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</si>
  <si>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</si>
  <si>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</si>
  <si>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</si>
  <si>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</si>
  <si>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</si>
  <si>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</si>
  <si>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</si>
  <si>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</si>
  <si>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</si>
  <si>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</si>
  <si>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</si>
  <si>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</si>
  <si>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</si>
  <si>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</si>
  <si>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</si>
  <si>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</si>
  <si>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</si>
  <si>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</si>
  <si>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</si>
  <si>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</si>
  <si>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</si>
  <si>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</si>
  <si>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</si>
  <si>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</si>
  <si>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</si>
  <si>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</si>
  <si>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</si>
  <si>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</si>
  <si>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</si>
  <si>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</si>
  <si>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</si>
  <si>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</si>
  <si>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</si>
  <si>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</si>
  <si>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</si>
  <si>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</si>
  <si>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</si>
  <si>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</si>
  <si>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</si>
  <si>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</si>
  <si>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</si>
  <si>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</si>
  <si>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</si>
  <si>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</si>
  <si>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</si>
  <si>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</si>
  <si>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</si>
  <si>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</si>
  <si>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</si>
  <si>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</si>
  <si>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</si>
  <si>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</si>
  <si>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</si>
  <si>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</si>
  <si>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</si>
  <si>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</si>
  <si>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</si>
  <si>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</si>
  <si>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</si>
  <si>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</si>
  <si>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</si>
  <si>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</si>
  <si>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</si>
  <si>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</si>
  <si>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</si>
  <si>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</si>
  <si>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</si>
  <si>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</si>
  <si>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</si>
  <si>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</si>
  <si>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</si>
  <si>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</si>
  <si>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</si>
  <si>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</si>
  <si>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</si>
  <si>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</si>
  <si>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</si>
  <si>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</si>
  <si>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</si>
  <si>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</si>
  <si>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</si>
  <si>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</si>
  <si>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</si>
  <si>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</si>
  <si>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</si>
  <si>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</si>
  <si>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</si>
  <si>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</si>
  <si>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</si>
  <si>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</si>
  <si>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</si>
  <si>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</si>
  <si>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</si>
  <si>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</si>
  <si>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</si>
  <si>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</si>
  <si>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</si>
  <si>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</si>
  <si>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</si>
  <si>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</si>
  <si>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</si>
  <si>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</si>
  <si>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</si>
  <si>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</si>
  <si>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</si>
  <si>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</si>
  <si>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</si>
  <si>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</si>
  <si>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</si>
  <si>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</si>
  <si>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</si>
  <si>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</si>
  <si>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</si>
  <si>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</si>
  <si>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</si>
  <si>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</si>
  <si>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</si>
  <si>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</si>
  <si>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</si>
  <si>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</si>
  <si>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</si>
  <si>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</si>
  <si>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</si>
  <si>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</si>
  <si>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</si>
  <si>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</si>
  <si>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</si>
  <si>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</si>
  <si>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</si>
  <si>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</si>
  <si>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</si>
  <si>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</si>
  <si>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</si>
  <si>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</si>
  <si>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</si>
  <si>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</si>
  <si>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</si>
  <si>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</si>
  <si>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</si>
  <si>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</si>
  <si>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</si>
  <si>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</si>
  <si>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</si>
  <si>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</si>
  <si>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</si>
  <si>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</si>
  <si>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</si>
  <si>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</si>
  <si>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</si>
  <si>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</si>
  <si>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</si>
  <si>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</si>
  <si>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</si>
  <si>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</si>
  <si>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</si>
  <si>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</si>
  <si>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</si>
  <si>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</si>
  <si>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</si>
  <si>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</si>
  <si>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</si>
  <si>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</si>
  <si>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</si>
  <si>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</si>
  <si>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</si>
  <si>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</si>
  <si>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</si>
  <si>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</si>
  <si>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</si>
  <si>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</si>
  <si>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</si>
  <si>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</si>
  <si>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</si>
  <si>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</si>
  <si>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</si>
  <si>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</si>
  <si>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</si>
  <si>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</si>
  <si>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</si>
  <si>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</si>
  <si>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</si>
  <si>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</si>
  <si>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</si>
  <si>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</si>
  <si>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</si>
  <si>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</si>
  <si>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</si>
  <si>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</si>
  <si>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</si>
  <si>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</si>
  <si>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</si>
  <si>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</si>
  <si>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</si>
  <si>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</si>
  <si>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</si>
  <si>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</si>
  <si>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</si>
  <si>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</si>
  <si>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</si>
  <si>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</si>
  <si>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</si>
  <si>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</si>
  <si>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</si>
  <si>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</si>
  <si>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</si>
  <si>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</si>
  <si>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</si>
  <si>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</si>
  <si>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</si>
  <si>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</si>
  <si>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</si>
  <si>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</si>
  <si>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</si>
  <si>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</si>
  <si>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</si>
  <si>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</si>
  <si>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</si>
  <si>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</si>
  <si>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</si>
  <si>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</si>
  <si>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</si>
  <si>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</si>
  <si>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</si>
  <si>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</si>
  <si>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</si>
  <si>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</si>
  <si>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</si>
  <si>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</si>
  <si>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</si>
  <si>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</si>
  <si>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</si>
  <si>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</si>
  <si>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</si>
  <si>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</si>
  <si>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</si>
  <si>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</si>
  <si>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</si>
  <si>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</si>
  <si>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</si>
  <si>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</si>
  <si>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</si>
  <si>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</si>
  <si>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</si>
  <si>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</si>
  <si>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</si>
  <si>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</si>
  <si>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</si>
  <si>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</si>
  <si>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</si>
  <si>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</si>
  <si>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</si>
  <si>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</si>
  <si>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</si>
  <si>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</si>
  <si>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</si>
  <si>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</si>
  <si>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</si>
  <si>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</si>
  <si>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</si>
  <si>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</si>
  <si>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</si>
  <si>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</si>
  <si>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</si>
  <si>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</si>
  <si>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</si>
  <si>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</si>
  <si>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</si>
  <si>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</si>
  <si>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</si>
  <si>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</si>
  <si>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</si>
  <si>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</si>
  <si>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</si>
  <si>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</si>
  <si>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</si>
  <si>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</si>
  <si>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</si>
  <si>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</si>
  <si>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</si>
  <si>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</si>
  <si>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</si>
  <si>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</si>
  <si>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</si>
  <si>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</si>
  <si>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</si>
  <si>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</si>
  <si>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</si>
  <si>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</si>
  <si>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</si>
  <si>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</si>
  <si>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</si>
  <si>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</si>
  <si>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</si>
  <si>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</si>
  <si>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</si>
  <si>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</si>
  <si>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</si>
  <si>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</si>
  <si>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</si>
  <si>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</si>
  <si>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</si>
  <si>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</si>
  <si>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</si>
  <si>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</si>
  <si>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</si>
  <si>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</si>
  <si>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</si>
  <si>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</si>
  <si>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</si>
  <si>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</si>
  <si>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</si>
  <si>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</si>
  <si>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</si>
  <si>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</si>
  <si>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</si>
  <si>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</si>
  <si>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</si>
  <si>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</si>
  <si>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</si>
  <si>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</si>
  <si>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</si>
  <si>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</si>
  <si>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</si>
  <si>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</si>
  <si>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</si>
  <si>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</si>
  <si>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</si>
  <si>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</si>
  <si>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</si>
  <si>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</si>
  <si>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</si>
  <si>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</si>
  <si>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</si>
  <si>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</si>
  <si>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</si>
  <si>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</si>
  <si>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</si>
  <si>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</si>
  <si>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</si>
  <si>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</si>
  <si>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</si>
  <si>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</si>
  <si>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</si>
  <si>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</si>
  <si>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</si>
  <si>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</si>
  <si>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</si>
  <si>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</si>
  <si>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</si>
  <si>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</si>
  <si>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</si>
  <si>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</si>
  <si>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</si>
  <si>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</si>
  <si>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</si>
  <si>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</si>
  <si>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</si>
  <si>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</si>
  <si>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</si>
  <si>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</si>
  <si>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</si>
  <si>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</si>
  <si>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</si>
  <si>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</si>
  <si>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</si>
  <si>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</si>
  <si>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</si>
  <si>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</si>
  <si>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</si>
  <si>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</si>
  <si>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</si>
  <si>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</si>
  <si>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</si>
  <si>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</si>
  <si>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</si>
  <si>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</si>
  <si>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</si>
  <si>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</si>
  <si>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</si>
  <si>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</si>
  <si>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</si>
  <si>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</si>
  <si>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</si>
  <si>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</si>
  <si>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</si>
  <si>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</si>
  <si>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</si>
  <si>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</si>
  <si>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</si>
  <si>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</si>
  <si>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</si>
  <si>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</si>
  <si>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</si>
  <si>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</si>
  <si>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</si>
  <si>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</si>
  <si>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</si>
  <si>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</si>
  <si>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</si>
  <si>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</si>
  <si>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</si>
  <si>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</si>
  <si>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</si>
  <si>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</si>
  <si>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</si>
  <si>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</si>
  <si>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</si>
  <si>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</si>
  <si>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</si>
  <si>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</si>
  <si>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</si>
  <si>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</si>
  <si>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</si>
  <si>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</si>
  <si>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</si>
  <si>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</si>
  <si>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</si>
  <si>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</si>
  <si>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</si>
  <si>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</si>
  <si>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</si>
  <si>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</si>
  <si>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</si>
  <si>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</si>
  <si>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</si>
  <si>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</si>
  <si>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</si>
  <si>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</si>
  <si>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</si>
  <si>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</si>
  <si>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</si>
  <si>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</si>
  <si>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</si>
  <si>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</si>
  <si>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</si>
  <si>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</si>
  <si>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</si>
  <si>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</si>
  <si>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</si>
  <si>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</si>
  <si>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</si>
  <si>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</si>
  <si>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</si>
  <si>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</si>
  <si>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</si>
  <si>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</si>
  <si>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</si>
  <si>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</si>
  <si>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</si>
  <si>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</si>
  <si>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</si>
  <si>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</si>
  <si>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</si>
  <si>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</si>
  <si>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</si>
  <si>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</si>
  <si>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</si>
  <si>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</si>
  <si>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</si>
  <si>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</si>
  <si>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</si>
  <si>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</si>
  <si>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</si>
  <si>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</si>
  <si>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</si>
  <si>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</si>
  <si>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</si>
  <si>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</si>
  <si>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</si>
  <si>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</si>
  <si>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</si>
  <si>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</si>
  <si>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</si>
  <si>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</si>
  <si>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</si>
  <si>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</si>
  <si>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</si>
  <si>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</si>
  <si>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</si>
  <si>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</si>
  <si>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</si>
  <si>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</si>
  <si>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</si>
  <si>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</si>
  <si>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</si>
  <si>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</si>
  <si>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</si>
  <si>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</si>
  <si>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</si>
  <si>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</si>
  <si>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</si>
  <si>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</si>
  <si>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</si>
  <si>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</si>
  <si>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</si>
  <si>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</si>
  <si>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</si>
  <si>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</si>
  <si>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</si>
  <si>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</si>
  <si>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</si>
  <si>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</si>
  <si>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</si>
  <si>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</si>
  <si>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</si>
  <si>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</si>
  <si>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</si>
  <si>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</si>
  <si>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</si>
  <si>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</si>
  <si>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</si>
  <si>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</si>
  <si>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</si>
  <si>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</si>
  <si>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</si>
  <si>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</si>
  <si>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</si>
  <si>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</si>
  <si>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</si>
  <si>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</si>
  <si>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</si>
  <si>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</si>
  <si>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</si>
  <si>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</si>
  <si>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</si>
  <si>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</si>
  <si>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</si>
  <si>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</si>
  <si>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</si>
  <si>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</si>
  <si>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</si>
  <si>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</si>
  <si>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</si>
  <si>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</si>
  <si>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</si>
  <si>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</si>
  <si>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</si>
  <si>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</si>
  <si>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</si>
  <si>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</si>
  <si>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</si>
  <si>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</si>
  <si>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</si>
  <si>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Netzgesellschaft Lübbecke mbH</t>
  </si>
  <si>
    <t>9870011000005</t>
  </si>
  <si>
    <t>Gasstraße 1</t>
  </si>
  <si>
    <t>Lübbecke</t>
  </si>
  <si>
    <t>Netzvertrieb</t>
  </si>
  <si>
    <t>netznutzung@netzgesellschaft-luebbecke.de</t>
  </si>
  <si>
    <t>05741 / 346025</t>
  </si>
  <si>
    <t>THE0NKL700110000</t>
  </si>
  <si>
    <t>LK_9168</t>
  </si>
  <si>
    <t>HK3</t>
  </si>
  <si>
    <t>DE_GBA02</t>
  </si>
  <si>
    <t>BA2</t>
  </si>
  <si>
    <t>DE_GBD02</t>
  </si>
  <si>
    <t>BD2</t>
  </si>
  <si>
    <t>DE_GBD04</t>
  </si>
  <si>
    <t>BD4</t>
  </si>
  <si>
    <t>DE_GBD05</t>
  </si>
  <si>
    <t>BD5</t>
  </si>
  <si>
    <t>DE_GBH02</t>
  </si>
  <si>
    <t>BH2</t>
  </si>
  <si>
    <t>DE_GBH04</t>
  </si>
  <si>
    <t>BH4</t>
  </si>
  <si>
    <t>DE_GBH05</t>
  </si>
  <si>
    <t>BH5</t>
  </si>
  <si>
    <t>DE_GGA01</t>
  </si>
  <si>
    <t>GA1</t>
  </si>
  <si>
    <t>DE_GGA02</t>
  </si>
  <si>
    <t>GA2</t>
  </si>
  <si>
    <t>DE_GGA03</t>
  </si>
  <si>
    <t>GA3</t>
  </si>
  <si>
    <t>DE_GGA04</t>
  </si>
  <si>
    <t>GA4</t>
  </si>
  <si>
    <t>DE_GGA05</t>
  </si>
  <si>
    <t>GA5</t>
  </si>
  <si>
    <t>DE_GGB04</t>
  </si>
  <si>
    <t>GB4</t>
  </si>
  <si>
    <t>DE_GGB05</t>
  </si>
  <si>
    <t>GB5</t>
  </si>
  <si>
    <t>DE_GHA01</t>
  </si>
  <si>
    <t>HA1</t>
  </si>
  <si>
    <t>DE_GHA03</t>
  </si>
  <si>
    <t>HA3</t>
  </si>
  <si>
    <t>DE_GHA04</t>
  </si>
  <si>
    <t>HA4</t>
  </si>
  <si>
    <t>DE_GHA05</t>
  </si>
  <si>
    <t>HA5</t>
  </si>
  <si>
    <t>DE_GHD04</t>
  </si>
  <si>
    <t>HD4</t>
  </si>
  <si>
    <t>DE_GKO01</t>
  </si>
  <si>
    <t>KO1</t>
  </si>
  <si>
    <t>DE_GKO03</t>
  </si>
  <si>
    <t>KO3</t>
  </si>
  <si>
    <t>DE_GKO04</t>
  </si>
  <si>
    <t>KO4</t>
  </si>
  <si>
    <t>DE_GKO05</t>
  </si>
  <si>
    <t>KO5</t>
  </si>
  <si>
    <t>DE_GMF03</t>
  </si>
  <si>
    <t>MF3</t>
  </si>
  <si>
    <t>DE_GMF04</t>
  </si>
  <si>
    <t>MF4</t>
  </si>
  <si>
    <t>DE_GMF05</t>
  </si>
  <si>
    <t>MF5</t>
  </si>
  <si>
    <t>DE_GMK01</t>
  </si>
  <si>
    <t>MK1</t>
  </si>
  <si>
    <t>DE_GMK02</t>
  </si>
  <si>
    <t>MK2</t>
  </si>
  <si>
    <t>DE_GMK03</t>
  </si>
  <si>
    <t>MK3</t>
  </si>
  <si>
    <t>DE_GMK04</t>
  </si>
  <si>
    <t>MK4</t>
  </si>
  <si>
    <t>DE_GMK05</t>
  </si>
  <si>
    <t>MK5</t>
  </si>
  <si>
    <t>DE_GPD02</t>
  </si>
  <si>
    <t>PD2</t>
  </si>
  <si>
    <t>DE_GPD05</t>
  </si>
  <si>
    <t>PD5</t>
  </si>
  <si>
    <t>DE_GWA02</t>
  </si>
  <si>
    <t>WA2</t>
  </si>
  <si>
    <t>Lübbecke, Pr. Oldendorf, Rahden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</si>
</sst>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7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75" fillId="63" borderId="0" xfId="86" applyNumberFormat="1" applyFont="1" applyFill="1" applyProtection="1"/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37" borderId="27" xfId="0" applyFont="1" applyFill="1" applyBorder="1" applyAlignment="1" applyProtection="1">
      <alignment horizontal="center" vertical="center"/>
      <protection locked="0"/>
    </xf>
    <xf numFmtId="14" fontId="0" fillId="37" borderId="56" xfId="0" applyNumberFormat="1" applyFont="1" applyFill="1" applyBorder="1" applyAlignment="1" applyProtection="1">
      <alignment horizontal="center" vertical="center"/>
      <protection locked="0"/>
    </xf>
    <xf numFmtId="0" fontId="0" fillId="64" borderId="56" xfId="0" applyFont="1" applyFill="1" applyBorder="1" applyAlignment="1" applyProtection="1">
      <alignment vertical="center"/>
      <protection locked="0"/>
    </xf>
    <xf numFmtId="0" fontId="0" fillId="64" borderId="78" xfId="0" applyFont="1" applyFill="1" applyBorder="1" applyAlignment="1" applyProtection="1">
      <alignment horizontal="center" vertical="center"/>
      <protection locked="0"/>
    </xf>
    <xf numFmtId="0" fontId="0" fillId="71" borderId="26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Protection="1">
      <protection locked="0"/>
    </xf>
    <xf numFmtId="189" fontId="0" fillId="71" borderId="56" xfId="0" applyNumberFormat="1" applyFont="1" applyFill="1" applyBorder="1" applyAlignment="1" applyProtection="1">
      <alignment horizontal="center" vertical="center"/>
      <protection locked="0"/>
    </xf>
    <xf numFmtId="168" fontId="0" fillId="71" borderId="56" xfId="0" applyNumberFormat="1" applyFont="1" applyFill="1" applyBorder="1" applyAlignment="1" applyProtection="1">
      <alignment horizontal="center" vertical="center"/>
      <protection locked="0"/>
    </xf>
    <xf numFmtId="191" fontId="0" fillId="71" borderId="56" xfId="0" applyNumberFormat="1" applyFont="1" applyFill="1" applyBorder="1" applyAlignment="1" applyProtection="1">
      <alignment horizontal="center" vertical="center"/>
      <protection locked="0"/>
    </xf>
    <xf numFmtId="190" fontId="0" fillId="71" borderId="56" xfId="0" applyNumberFormat="1" applyFont="1" applyFill="1" applyBorder="1" applyAlignment="1" applyProtection="1">
      <alignment horizontal="center" vertical="center"/>
      <protection locked="0"/>
    </xf>
    <xf numFmtId="190" fontId="0" fillId="71" borderId="26" xfId="0" applyNumberFormat="1" applyFont="1" applyFill="1" applyBorder="1" applyAlignment="1" applyProtection="1">
      <alignment horizontal="center" vertical="center"/>
      <protection locked="0"/>
    </xf>
    <xf numFmtId="167" fontId="0" fillId="64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7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49" fontId="12" fillId="0" borderId="0" xfId="3" applyNumberFormat="1" applyFont="1" applyFill="1" applyAlignment="1" applyProtection="1">
      <alignment horizontal="left"/>
      <protection hidden="1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95" zoomScaleNormal="95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4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/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44782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44805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48" t="s">
        <v>657</v>
      </c>
      <c r="E11" s="15"/>
      <c r="F11" s="47"/>
    </row>
    <row r="12" spans="1:8" s="2" customFormat="1" ht="15" customHeight="1">
      <c r="A12" s="8"/>
      <c r="B12" s="22"/>
      <c r="C12" s="5"/>
      <c r="D12" s="347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32312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499</v>
      </c>
      <c r="E27" s="39"/>
      <c r="F27" s="11"/>
    </row>
    <row r="28" spans="1:15">
      <c r="B28" s="15"/>
      <c r="C28" s="66" t="s">
        <v>499</v>
      </c>
      <c r="D28" s="48"/>
      <c r="E28" s="38"/>
      <c r="F28" s="11"/>
      <c r="G28" s="2"/>
    </row>
    <row r="29" spans="1:15">
      <c r="B29" s="15"/>
      <c r="C29" s="22" t="s">
        <v>393</v>
      </c>
      <c r="D29" s="45" t="s">
        <v>734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0" priority="2">
      <formula>IF(CELL("Zeile",D29)&lt;$D$25+CELL("Zeile",$D$29),1,0)</formula>
    </cfRule>
  </conditionalFormatting>
  <conditionalFormatting sqref="D30:D48">
    <cfRule type="expression" dxfId="59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opLeftCell="A7" zoomScale="80" zoomScaleNormal="80" workbookViewId="0">
      <selection activeCell="D43" sqref="D4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Netzgesellschaft Lübbecke mbH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Netzbetreiber!D29</f>
        <v>Lübbecke, Pr. Oldendorf, Rahden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9870011000005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44805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616</v>
      </c>
      <c r="E11" s="15"/>
      <c r="H11" s="276" t="s">
        <v>615</v>
      </c>
      <c r="I11" s="276" t="s">
        <v>616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652</v>
      </c>
      <c r="D13" s="42" t="s">
        <v>663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574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612</v>
      </c>
      <c r="D19" s="49" t="s">
        <v>608</v>
      </c>
      <c r="E19" s="15"/>
      <c r="H19" s="272" t="s">
        <v>608</v>
      </c>
      <c r="I19" s="272" t="s">
        <v>609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9" t="s">
        <v>610</v>
      </c>
      <c r="E20" s="15"/>
      <c r="H20" s="272" t="s">
        <v>611</v>
      </c>
      <c r="I20" s="8" t="s">
        <v>607</v>
      </c>
      <c r="J20" s="8"/>
      <c r="K20" s="8"/>
      <c r="L20" s="273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2" t="s">
        <v>610</v>
      </c>
      <c r="I21" s="272" t="s">
        <v>617</v>
      </c>
      <c r="J21" s="8"/>
      <c r="K21" s="8"/>
      <c r="L21" s="275" t="s">
        <v>618</v>
      </c>
      <c r="M21" s="275" t="s">
        <v>620</v>
      </c>
      <c r="N21" s="275" t="s">
        <v>619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577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621</v>
      </c>
      <c r="D24" s="42" t="s">
        <v>622</v>
      </c>
      <c r="E24" s="15"/>
      <c r="H24" s="304" t="s">
        <v>622</v>
      </c>
      <c r="I24" s="274" t="s">
        <v>623</v>
      </c>
      <c r="J24" s="274" t="s">
        <v>624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5">
        <v>1</v>
      </c>
      <c r="E25" s="15"/>
      <c r="H25" s="275" t="s">
        <v>625</v>
      </c>
      <c r="I25" s="275" t="s">
        <v>626</v>
      </c>
      <c r="J25" s="275" t="s">
        <v>627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06"/>
      <c r="E26" s="15"/>
      <c r="H26" s="275" t="s">
        <v>628</v>
      </c>
      <c r="I26" s="275" t="s">
        <v>629</v>
      </c>
      <c r="J26" s="275" t="s">
        <v>630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576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631</v>
      </c>
      <c r="I29" s="275" t="s">
        <v>632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633</v>
      </c>
      <c r="I30" s="272" t="s">
        <v>628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37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548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549</v>
      </c>
      <c r="C37" s="5" t="s">
        <v>364</v>
      </c>
      <c r="D37" s="36">
        <v>500</v>
      </c>
      <c r="E37" s="15" t="s">
        <v>540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60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5" t="s">
        <v>659</v>
      </c>
    </row>
    <row r="46" spans="2:39" ht="18" customHeight="1">
      <c r="C46" s="22" t="s">
        <v>586</v>
      </c>
      <c r="D46" s="45"/>
    </row>
    <row r="47" spans="2:39" ht="18" customHeight="1">
      <c r="C47" s="22" t="s">
        <v>587</v>
      </c>
      <c r="D47" s="45"/>
    </row>
    <row r="48" spans="2:39" ht="18" customHeight="1">
      <c r="C48" s="22" t="s">
        <v>588</v>
      </c>
      <c r="D48" s="45"/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</sheetData>
  <conditionalFormatting sqref="D13">
    <cfRule type="expression" dxfId="58" priority="20">
      <formula>IF(#REF!="Gaspool",1,0)</formula>
    </cfRule>
  </conditionalFormatting>
  <conditionalFormatting sqref="D45:D59">
    <cfRule type="expression" dxfId="57" priority="16">
      <formula>IF(CELL("Zeile",D45)&lt;$D$43+CELL("Zeile",$D$45),1,0)</formula>
    </cfRule>
  </conditionalFormatting>
  <conditionalFormatting sqref="D46:D59">
    <cfRule type="expression" dxfId="56" priority="15">
      <formula>IF(CELL(D46)&lt;$D$33+27,1,0)</formula>
    </cfRule>
  </conditionalFormatting>
  <conditionalFormatting sqref="D20">
    <cfRule type="expression" dxfId="55" priority="14">
      <formula>IF($D$19=$H$19,1,0)</formula>
    </cfRule>
  </conditionalFormatting>
  <conditionalFormatting sqref="D28">
    <cfRule type="expression" dxfId="54" priority="3">
      <formula>IF($D$15="synthetisch",1,0)</formula>
    </cfRule>
  </conditionalFormatting>
  <conditionalFormatting sqref="D25">
    <cfRule type="expression" dxfId="53" priority="1">
      <formula>IF(AND($D$24=$I$24,$D$23=$H$23),1,0)</formula>
    </cfRule>
  </conditionalFormatting>
  <conditionalFormatting sqref="D23:D25">
    <cfRule type="expression" dxfId="52" priority="4">
      <formula>IF($D$15="analytisch",1,0)</formula>
    </cfRule>
  </conditionalFormatting>
  <conditionalFormatting sqref="D24">
    <cfRule type="expression" dxfId="51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/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1"/>
      <c r="C4" s="56" t="s">
        <v>442</v>
      </c>
      <c r="D4" s="57"/>
      <c r="E4" s="58" t="str">
        <f>Netzbetreiber!$D$9</f>
        <v>Netzgesellschaft Lübbecke mbH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Netzbetreiber!D29</f>
        <v>Lübbecke, Pr. Oldendorf, Rahden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378" t="str">
        <f>Netzbetreiber!$D$11</f>
        <v>9870011000005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f>Netzbetreiber!$D$6</f>
        <v>44805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2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295">
        <v>1</v>
      </c>
      <c r="G10" s="57"/>
      <c r="H10" s="172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2" t="str">
        <f>INDEX('SLP-Verfahren'!D45:D59,'SLP-Temp-Gebiet #01'!F10)</f>
        <v>Lübbecke</v>
      </c>
      <c r="G11" s="296"/>
      <c r="H11" s="294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63" t="s">
        <v>583</v>
      </c>
      <c r="D13" s="363"/>
      <c r="E13" s="363"/>
      <c r="F13" s="183" t="s">
        <v>547</v>
      </c>
      <c r="G13" s="131" t="s">
        <v>545</v>
      </c>
      <c r="H13" s="265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64" t="s">
        <v>445</v>
      </c>
      <c r="D14" s="364"/>
      <c r="E14" s="90" t="s">
        <v>446</v>
      </c>
      <c r="F14" s="266" t="s">
        <v>85</v>
      </c>
      <c r="G14" s="267" t="s">
        <v>571</v>
      </c>
      <c r="H14" s="51">
        <v>0</v>
      </c>
      <c r="I14" s="57"/>
      <c r="J14" s="131"/>
      <c r="K14" s="131"/>
      <c r="L14" s="131"/>
      <c r="M14" s="131"/>
      <c r="N14" s="131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1"/>
      <c r="C15" s="364" t="s">
        <v>385</v>
      </c>
      <c r="D15" s="364"/>
      <c r="E15" s="90" t="s">
        <v>446</v>
      </c>
      <c r="F15" s="266" t="s">
        <v>71</v>
      </c>
      <c r="G15" s="267" t="s">
        <v>565</v>
      </c>
      <c r="H15" s="51">
        <v>0</v>
      </c>
      <c r="I15" s="57"/>
      <c r="J15" s="131"/>
      <c r="K15" s="131"/>
      <c r="L15" s="131"/>
      <c r="M15" s="131"/>
      <c r="N15" s="131"/>
      <c r="O15" s="162"/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1"/>
      <c r="C16" s="174"/>
      <c r="D16" s="175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0"/>
      <c r="S16" s="210"/>
    </row>
    <row r="17" spans="1:28" ht="19.5" customHeight="1">
      <c r="B17" s="176" t="s">
        <v>516</v>
      </c>
      <c r="C17" s="177"/>
      <c r="D17" s="175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0"/>
      <c r="S17" s="210"/>
    </row>
    <row r="18" spans="1:28">
      <c r="B18" s="131"/>
      <c r="C18" s="56" t="s">
        <v>522</v>
      </c>
      <c r="D18" s="131"/>
      <c r="E18" s="131"/>
      <c r="F18" s="49">
        <v>1</v>
      </c>
      <c r="H18" s="131"/>
      <c r="I18" s="172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1"/>
    </row>
    <row r="20" spans="1:28" ht="33.75" customHeight="1">
      <c r="B20" s="131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3"/>
      <c r="C21" s="184" t="s">
        <v>524</v>
      </c>
      <c r="D21" s="154" t="s">
        <v>515</v>
      </c>
      <c r="E21" s="285">
        <f>1-SUMPRODUCT(F19:N19,F21:N21)</f>
        <v>1</v>
      </c>
      <c r="F21" s="285">
        <f>ROUND(F22/$D$22,4)</f>
        <v>0</v>
      </c>
      <c r="G21" s="286">
        <f t="shared" ref="G21:N21" si="1">ROUND(G22/$D$22,4)</f>
        <v>0</v>
      </c>
      <c r="H21" s="286">
        <f t="shared" si="1"/>
        <v>0</v>
      </c>
      <c r="I21" s="286">
        <f t="shared" si="1"/>
        <v>0</v>
      </c>
      <c r="J21" s="286">
        <f t="shared" si="1"/>
        <v>0</v>
      </c>
      <c r="K21" s="286">
        <f t="shared" si="1"/>
        <v>0</v>
      </c>
      <c r="L21" s="286">
        <f t="shared" si="1"/>
        <v>0</v>
      </c>
      <c r="M21" s="286">
        <f t="shared" si="1"/>
        <v>0</v>
      </c>
      <c r="N21" s="286">
        <f t="shared" si="1"/>
        <v>0</v>
      </c>
      <c r="O21" s="185"/>
      <c r="Q21" s="21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3"/>
      <c r="C22" s="184" t="s">
        <v>536</v>
      </c>
      <c r="D22" s="186">
        <f>SUMPRODUCT(E22:N22,E19:N19)</f>
        <v>1</v>
      </c>
      <c r="E22" s="287">
        <v>1</v>
      </c>
      <c r="F22" s="287"/>
      <c r="G22" s="288"/>
      <c r="H22" s="288"/>
      <c r="I22" s="288"/>
      <c r="J22" s="288"/>
      <c r="K22" s="288"/>
      <c r="L22" s="288"/>
      <c r="M22" s="288"/>
      <c r="N22" s="288"/>
      <c r="O22" s="185" t="s">
        <v>145</v>
      </c>
      <c r="Q22" s="21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3"/>
      <c r="C23" s="187" t="s">
        <v>137</v>
      </c>
      <c r="D23" s="188"/>
      <c r="E23" s="157" t="s">
        <v>502</v>
      </c>
      <c r="F23" s="157"/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5" t="s">
        <v>142</v>
      </c>
      <c r="Q23" s="211"/>
      <c r="R23" s="68" t="s">
        <v>139</v>
      </c>
      <c r="S23" s="68" t="s">
        <v>502</v>
      </c>
      <c r="T23" s="293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3"/>
      <c r="C24" s="187" t="s">
        <v>519</v>
      </c>
      <c r="D24" s="188"/>
      <c r="E24" s="157" t="s">
        <v>664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85" t="s">
        <v>520</v>
      </c>
      <c r="Q24" s="21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3"/>
      <c r="C25" s="187" t="s">
        <v>514</v>
      </c>
      <c r="D25" s="188"/>
      <c r="E25" s="161">
        <v>9168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85" t="s">
        <v>143</v>
      </c>
      <c r="Q25" s="211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3"/>
      <c r="C26" s="187" t="s">
        <v>141</v>
      </c>
      <c r="D26" s="188"/>
      <c r="E26" s="157" t="s">
        <v>654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5" t="s">
        <v>142</v>
      </c>
      <c r="Q26" s="211"/>
      <c r="R26" s="209" t="s">
        <v>503</v>
      </c>
      <c r="S26" s="209" t="s">
        <v>654</v>
      </c>
      <c r="T26" s="209" t="s">
        <v>655</v>
      </c>
      <c r="U26" s="209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3"/>
      <c r="C27" s="344" t="s">
        <v>653</v>
      </c>
      <c r="D27" s="345"/>
      <c r="E27" s="345" t="str">
        <f>IF(E26="Individuelle GPT",CONCATENATE(Netzbetreiber!$D$11,'SLP-Temp-Gebiet #01'!E25,"B"),IF('SLP-Temp-Gebiet #01'!E26="Allgemeine GPT",CONCATENATE(Netzbetreiber!$D$11,'SLP-Temp-Gebiet #01'!E25,"A"),""))</f>
        <v>98700110000059168B</v>
      </c>
      <c r="F27" s="345" t="str">
        <f>IF(F26="Individuelle GPT",CONCATENATE(Netzbetreiber!$D$11,'SLP-Temp-Gebiet #01'!F25,"B"),IF('SLP-Temp-Gebiet #01'!F26="Allgemeine GPT",CONCATENATE(Netzbetreiber!$D$11,'SLP-Temp-Gebiet #01'!F25,"A"),""))</f>
        <v/>
      </c>
      <c r="G27" s="345" t="str">
        <f>IF(G26="Individuelle GPT",CONCATENATE(Netzbetreiber!$D$11,'SLP-Temp-Gebiet #01'!G25,"B"),IF('SLP-Temp-Gebiet #01'!G26="Allgemeine GPT",CONCATENATE(Netzbetreiber!$D$11,'SLP-Temp-Gebiet #01'!G25,"A"),""))</f>
        <v/>
      </c>
      <c r="H27" s="345" t="str">
        <f>IF(H26="Individuelle GPT",CONCATENATE(Netzbetreiber!$D$11,'SLP-Temp-Gebiet #01'!H25,"B"),IF('SLP-Temp-Gebiet #01'!H26="Allgemeine GPT",CONCATENATE(Netzbetreiber!$D$11,'SLP-Temp-Gebiet #01'!H25,"A"),""))</f>
        <v/>
      </c>
      <c r="I27" s="345" t="str">
        <f>IF(I26="Individuelle GPT",CONCATENATE(Netzbetreiber!$D$11,'SLP-Temp-Gebiet #01'!I25,"B"),IF('SLP-Temp-Gebiet #01'!I26="Allgemeine GPT",CONCATENATE(Netzbetreiber!$D$11,'SLP-Temp-Gebiet #01'!I25,"A"),""))</f>
        <v/>
      </c>
      <c r="J27" s="345" t="str">
        <f>IF(J26="Individuelle GPT",CONCATENATE(Netzbetreiber!$D$11,'SLP-Temp-Gebiet #01'!J25,"B"),IF('SLP-Temp-Gebiet #01'!J26="Allgemeine GPT",CONCATENATE(Netzbetreiber!$D$11,'SLP-Temp-Gebiet #01'!J25,"A"),""))</f>
        <v/>
      </c>
      <c r="K27" s="345" t="str">
        <f>IF(K26="Individuelle GPT",CONCATENATE(Netzbetreiber!$D$11,'SLP-Temp-Gebiet #01'!K25,"B"),IF('SLP-Temp-Gebiet #01'!K26="Allgemeine GPT",CONCATENATE(Netzbetreiber!$D$11,'SLP-Temp-Gebiet #01'!K25,"A"),""))</f>
        <v/>
      </c>
      <c r="L27" s="345" t="str">
        <f>IF(L26="Individuelle GPT",CONCATENATE(Netzbetreiber!$D$11,'SLP-Temp-Gebiet #01'!L25,"B"),IF('SLP-Temp-Gebiet #01'!L26="Allgemeine GPT",CONCATENATE(Netzbetreiber!$D$11,'SLP-Temp-Gebiet #01'!L25,"A"),""))</f>
        <v/>
      </c>
      <c r="M27" s="345" t="str">
        <f>IF(M26="Individuelle GPT",CONCATENATE(Netzbetreiber!$D$11,'SLP-Temp-Gebiet #01'!M25,"B"),IF('SLP-Temp-Gebiet #01'!M26="Allgemeine GPT",CONCATENATE(Netzbetreiber!$D$11,'SLP-Temp-Gebiet #01'!M25,"A"),""))</f>
        <v/>
      </c>
      <c r="N27" s="345" t="str">
        <f>IF(N26="Individuelle GPT",CONCATENATE(Netzbetreiber!$D$11,'SLP-Temp-Gebiet #01'!N25,"B"),IF('SLP-Temp-Gebiet #01'!N26="Allgemeine GPT",CONCATENATE(Netzbetreiber!$D$11,'SLP-Temp-Gebiet #01'!N25,"A"),""))</f>
        <v/>
      </c>
      <c r="O27" s="346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518</v>
      </c>
      <c r="D29" s="131"/>
      <c r="E29" s="131"/>
      <c r="F29" s="49">
        <v>4</v>
      </c>
      <c r="H29" s="131"/>
      <c r="I29" s="172"/>
      <c r="J29" s="131"/>
      <c r="K29" s="131"/>
      <c r="L29" s="131"/>
      <c r="M29" s="131"/>
      <c r="N29" s="131"/>
      <c r="O29" s="131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3"/>
      <c r="C32" s="184" t="s">
        <v>525</v>
      </c>
      <c r="D32" s="186" t="s">
        <v>255</v>
      </c>
      <c r="E32" s="283">
        <f>1-SUMPRODUCT(F30:N30,F32:N32)</f>
        <v>0.5333</v>
      </c>
      <c r="F32" s="283">
        <f>ROUND(F33/$D$33,4)</f>
        <v>0.26669999999999999</v>
      </c>
      <c r="G32" s="283">
        <f t="shared" ref="G32:N32" si="3">ROUND(G33/$D$33,4)</f>
        <v>0.1333</v>
      </c>
      <c r="H32" s="283">
        <f t="shared" si="3"/>
        <v>6.6699999999999995E-2</v>
      </c>
      <c r="I32" s="283">
        <f t="shared" si="3"/>
        <v>0</v>
      </c>
      <c r="J32" s="283">
        <f t="shared" si="3"/>
        <v>0</v>
      </c>
      <c r="K32" s="283">
        <f t="shared" si="3"/>
        <v>0</v>
      </c>
      <c r="L32" s="283">
        <f t="shared" si="3"/>
        <v>0</v>
      </c>
      <c r="M32" s="283">
        <f t="shared" si="3"/>
        <v>0</v>
      </c>
      <c r="N32" s="283">
        <f t="shared" si="3"/>
        <v>0</v>
      </c>
      <c r="O32" s="185"/>
      <c r="Q32" s="21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3"/>
      <c r="C33" s="184" t="s">
        <v>532</v>
      </c>
      <c r="D33" s="289">
        <f>SUMPRODUCT(E33:N33,E30:N30)</f>
        <v>1.875</v>
      </c>
      <c r="E33" s="284">
        <v>1</v>
      </c>
      <c r="F33" s="284">
        <v>0.5</v>
      </c>
      <c r="G33" s="284">
        <v>0.25</v>
      </c>
      <c r="H33" s="284">
        <v>0.125</v>
      </c>
      <c r="I33" s="156"/>
      <c r="J33" s="156"/>
      <c r="K33" s="156"/>
      <c r="L33" s="156"/>
      <c r="M33" s="156"/>
      <c r="N33" s="156"/>
      <c r="O33" s="185" t="s">
        <v>145</v>
      </c>
      <c r="Q33" s="211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3"/>
      <c r="C34" s="187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5" t="s">
        <v>142</v>
      </c>
      <c r="Q34" s="211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3"/>
      <c r="C35" s="187" t="s">
        <v>448</v>
      </c>
      <c r="D35" s="154" t="s">
        <v>447</v>
      </c>
      <c r="E35" s="157" t="s">
        <v>511</v>
      </c>
      <c r="F35" s="157" t="s">
        <v>511</v>
      </c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5" t="s">
        <v>142</v>
      </c>
      <c r="Q35" s="211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3"/>
      <c r="C36" s="187" t="s">
        <v>604</v>
      </c>
      <c r="D36" s="154" t="s">
        <v>605</v>
      </c>
      <c r="E36" s="157" t="s">
        <v>603</v>
      </c>
      <c r="F36" s="157" t="s">
        <v>603</v>
      </c>
      <c r="G36" s="157" t="s">
        <v>603</v>
      </c>
      <c r="H36" s="157" t="s">
        <v>603</v>
      </c>
      <c r="I36" s="157" t="s">
        <v>603</v>
      </c>
      <c r="J36" s="157" t="s">
        <v>603</v>
      </c>
      <c r="K36" s="157" t="s">
        <v>603</v>
      </c>
      <c r="L36" s="157" t="s">
        <v>603</v>
      </c>
      <c r="M36" s="157" t="s">
        <v>603</v>
      </c>
      <c r="N36" s="157" t="s">
        <v>603</v>
      </c>
      <c r="O36" s="185" t="s">
        <v>142</v>
      </c>
      <c r="Q36" s="211"/>
      <c r="R36" s="68" t="s">
        <v>603</v>
      </c>
      <c r="S36" s="68" t="s">
        <v>606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3"/>
      <c r="C37" s="192" t="s">
        <v>440</v>
      </c>
      <c r="D37" s="120" t="s">
        <v>537</v>
      </c>
      <c r="E37" s="163" t="s">
        <v>449</v>
      </c>
      <c r="F37" s="163" t="s">
        <v>449</v>
      </c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5" t="s">
        <v>142</v>
      </c>
      <c r="Q37" s="211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531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523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529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534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535</v>
      </c>
      <c r="D47" s="201" t="s">
        <v>533</v>
      </c>
      <c r="E47" s="290">
        <v>1</v>
      </c>
      <c r="F47" s="290">
        <v>0</v>
      </c>
      <c r="G47" s="290">
        <v>0</v>
      </c>
      <c r="H47" s="290">
        <v>0</v>
      </c>
      <c r="I47" s="290">
        <v>0</v>
      </c>
      <c r="J47" s="290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533</v>
      </c>
      <c r="E48" s="290">
        <v>1</v>
      </c>
      <c r="F48" s="290">
        <v>0.5</v>
      </c>
      <c r="G48" s="290">
        <v>0.25</v>
      </c>
      <c r="H48" s="290">
        <v>0.125</v>
      </c>
      <c r="I48" s="290">
        <v>0</v>
      </c>
      <c r="J48" s="290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6" t="s">
        <v>578</v>
      </c>
      <c r="C51" s="177"/>
      <c r="D51" s="177"/>
      <c r="E51" s="177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3"/>
      <c r="D52" s="193"/>
      <c r="E52" s="193"/>
      <c r="F52" s="193"/>
      <c r="G52" s="193"/>
      <c r="H52" s="193"/>
      <c r="I52" s="208"/>
      <c r="J52" s="131"/>
      <c r="K52" s="131"/>
      <c r="L52" s="131"/>
      <c r="M52" s="131"/>
      <c r="N52" s="131"/>
      <c r="O52" s="131"/>
    </row>
    <row r="53" spans="2:28">
      <c r="B53" s="131"/>
      <c r="C53" s="56" t="s">
        <v>542</v>
      </c>
      <c r="D53" s="131"/>
      <c r="E53" s="131"/>
      <c r="F53" s="158">
        <f>F18</f>
        <v>1</v>
      </c>
      <c r="H53" s="131"/>
      <c r="I53" s="172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1"/>
    </row>
    <row r="55" spans="2:28" ht="33.75" customHeight="1">
      <c r="B55" s="131"/>
      <c r="C55" s="179" t="s">
        <v>517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8"/>
      <c r="X55" s="68"/>
      <c r="Y55" s="68"/>
      <c r="Z55" s="68"/>
      <c r="AA55" s="68"/>
      <c r="AB55" s="68"/>
    </row>
    <row r="56" spans="2:28">
      <c r="B56" s="183"/>
      <c r="C56" s="184" t="s">
        <v>524</v>
      </c>
      <c r="D56" s="154" t="s">
        <v>515</v>
      </c>
      <c r="E56" s="283">
        <f>1-SUMPRODUCT(F54:N54,F56:N56)</f>
        <v>1</v>
      </c>
      <c r="F56" s="283">
        <f>ROUND(F57/$D$57,4)</f>
        <v>0</v>
      </c>
      <c r="G56" s="283">
        <f t="shared" ref="G56:N56" si="5">ROUND(G57/$D$57,4)</f>
        <v>0</v>
      </c>
      <c r="H56" s="283">
        <f t="shared" si="5"/>
        <v>0</v>
      </c>
      <c r="I56" s="283">
        <f t="shared" si="5"/>
        <v>0</v>
      </c>
      <c r="J56" s="283">
        <f t="shared" si="5"/>
        <v>0</v>
      </c>
      <c r="K56" s="283">
        <f t="shared" si="5"/>
        <v>0</v>
      </c>
      <c r="L56" s="283">
        <f t="shared" si="5"/>
        <v>0</v>
      </c>
      <c r="M56" s="283">
        <f t="shared" si="5"/>
        <v>0</v>
      </c>
      <c r="N56" s="283">
        <f t="shared" si="5"/>
        <v>0</v>
      </c>
      <c r="O56" s="185"/>
      <c r="W56" s="68"/>
      <c r="X56" s="68"/>
      <c r="Y56" s="68"/>
      <c r="Z56" s="68"/>
      <c r="AA56" s="68"/>
      <c r="AB56" s="68"/>
    </row>
    <row r="57" spans="2:28">
      <c r="B57" s="183"/>
      <c r="C57" s="184" t="s">
        <v>536</v>
      </c>
      <c r="D57" s="186">
        <f>SUMPRODUCT(E57:N57,E54:N54)</f>
        <v>1</v>
      </c>
      <c r="E57" s="284">
        <f>E22</f>
        <v>1</v>
      </c>
      <c r="F57" s="284">
        <f t="shared" ref="F57:N57" si="6">F22</f>
        <v>0</v>
      </c>
      <c r="G57" s="284">
        <f t="shared" si="6"/>
        <v>0</v>
      </c>
      <c r="H57" s="284">
        <f t="shared" si="6"/>
        <v>0</v>
      </c>
      <c r="I57" s="284">
        <f t="shared" si="6"/>
        <v>0</v>
      </c>
      <c r="J57" s="284">
        <f t="shared" si="6"/>
        <v>0</v>
      </c>
      <c r="K57" s="284">
        <f t="shared" si="6"/>
        <v>0</v>
      </c>
      <c r="L57" s="284">
        <f t="shared" si="6"/>
        <v>0</v>
      </c>
      <c r="M57" s="284">
        <f t="shared" si="6"/>
        <v>0</v>
      </c>
      <c r="N57" s="284">
        <f t="shared" si="6"/>
        <v>0</v>
      </c>
      <c r="O57" s="185" t="s">
        <v>145</v>
      </c>
      <c r="W57" s="68"/>
      <c r="X57" s="68"/>
      <c r="Y57" s="68"/>
      <c r="Z57" s="68"/>
      <c r="AA57" s="68"/>
      <c r="AB57" s="68"/>
    </row>
    <row r="58" spans="2:28">
      <c r="B58" s="183"/>
      <c r="C58" s="187" t="s">
        <v>137</v>
      </c>
      <c r="D58" s="188"/>
      <c r="E58" s="157" t="str">
        <f>E23</f>
        <v>MeteoGroup</v>
      </c>
      <c r="F58" s="157">
        <f t="shared" ref="F58:N58" si="7">F23</f>
        <v>0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5" t="s">
        <v>142</v>
      </c>
      <c r="W58" s="68"/>
      <c r="X58" s="68"/>
      <c r="Y58" s="68"/>
      <c r="Z58" s="68"/>
      <c r="AA58" s="68"/>
      <c r="AB58" s="68"/>
    </row>
    <row r="59" spans="2:28">
      <c r="B59" s="183"/>
      <c r="C59" s="187" t="s">
        <v>519</v>
      </c>
      <c r="D59" s="188"/>
      <c r="E59" s="157" t="str">
        <f>E24</f>
        <v>LK_9168</v>
      </c>
      <c r="F59" s="157">
        <f t="shared" ref="F59:N59" si="8">F24</f>
        <v>0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5" t="s">
        <v>520</v>
      </c>
      <c r="W59" s="68"/>
      <c r="X59" s="68"/>
      <c r="Y59" s="68"/>
      <c r="Z59" s="68"/>
      <c r="AA59" s="68"/>
      <c r="AB59" s="68"/>
    </row>
    <row r="60" spans="2:28">
      <c r="B60" s="183"/>
      <c r="C60" s="187" t="s">
        <v>514</v>
      </c>
      <c r="D60" s="188"/>
      <c r="E60" s="161">
        <f>E25</f>
        <v>9168</v>
      </c>
      <c r="F60" s="161">
        <f t="shared" ref="F60:N60" si="9">F25</f>
        <v>0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5" t="s">
        <v>143</v>
      </c>
      <c r="W60" s="68"/>
      <c r="X60" s="68"/>
      <c r="Y60" s="68"/>
      <c r="Z60" s="68"/>
      <c r="AA60" s="68"/>
      <c r="AB60" s="68"/>
    </row>
    <row r="61" spans="2:28">
      <c r="B61" s="183"/>
      <c r="C61" s="187" t="s">
        <v>141</v>
      </c>
      <c r="D61" s="188"/>
      <c r="E61" s="159" t="str">
        <f>E26</f>
        <v>Individuelle GPT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5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518</v>
      </c>
      <c r="D63" s="131"/>
      <c r="E63" s="131"/>
      <c r="F63" s="158">
        <f>F29</f>
        <v>4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1</v>
      </c>
      <c r="H64" s="178">
        <f t="shared" si="11"/>
        <v>1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1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525</v>
      </c>
      <c r="D66" s="186" t="s">
        <v>255</v>
      </c>
      <c r="E66" s="283">
        <f>1-SUMPRODUCT(F64:N64,F66:N66)</f>
        <v>0.5333</v>
      </c>
      <c r="F66" s="283">
        <f>ROUND(F67/$D$67,4)</f>
        <v>0.26669999999999999</v>
      </c>
      <c r="G66" s="283">
        <f t="shared" ref="G66:N66" si="12">ROUND(G67/$D$67,4)</f>
        <v>0.1333</v>
      </c>
      <c r="H66" s="283">
        <f t="shared" si="12"/>
        <v>6.6699999999999995E-2</v>
      </c>
      <c r="I66" s="283">
        <f t="shared" si="12"/>
        <v>0</v>
      </c>
      <c r="J66" s="283">
        <f t="shared" si="12"/>
        <v>0</v>
      </c>
      <c r="K66" s="283">
        <f t="shared" si="12"/>
        <v>0</v>
      </c>
      <c r="L66" s="283">
        <f t="shared" si="12"/>
        <v>0</v>
      </c>
      <c r="M66" s="283">
        <f t="shared" si="12"/>
        <v>0</v>
      </c>
      <c r="N66" s="283">
        <f t="shared" si="12"/>
        <v>0</v>
      </c>
      <c r="O66" s="185"/>
    </row>
    <row r="67" spans="2:15">
      <c r="B67" s="183"/>
      <c r="C67" s="184" t="s">
        <v>532</v>
      </c>
      <c r="D67" s="186">
        <f>SUMPRODUCT(E67:N67,E64:N64)</f>
        <v>1.875</v>
      </c>
      <c r="E67" s="291">
        <f>E33</f>
        <v>1</v>
      </c>
      <c r="F67" s="291">
        <f t="shared" ref="F67:N67" si="13">F33</f>
        <v>0.5</v>
      </c>
      <c r="G67" s="291">
        <f t="shared" si="13"/>
        <v>0.25</v>
      </c>
      <c r="H67" s="291">
        <f t="shared" si="13"/>
        <v>0.125</v>
      </c>
      <c r="I67" s="291">
        <f t="shared" si="13"/>
        <v>0</v>
      </c>
      <c r="J67" s="291">
        <f t="shared" si="13"/>
        <v>0</v>
      </c>
      <c r="K67" s="291">
        <f t="shared" si="13"/>
        <v>0</v>
      </c>
      <c r="L67" s="291">
        <f t="shared" si="13"/>
        <v>0</v>
      </c>
      <c r="M67" s="291">
        <f t="shared" si="13"/>
        <v>0</v>
      </c>
      <c r="N67" s="291">
        <f t="shared" si="13"/>
        <v>0</v>
      </c>
      <c r="O67" s="185" t="s">
        <v>145</v>
      </c>
    </row>
    <row r="68" spans="2:15">
      <c r="B68" s="183"/>
      <c r="C68" s="187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5" t="s">
        <v>142</v>
      </c>
    </row>
    <row r="69" spans="2:15">
      <c r="B69" s="183"/>
      <c r="C69" s="187" t="s">
        <v>448</v>
      </c>
      <c r="D69" s="154" t="s">
        <v>447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5" t="s">
        <v>142</v>
      </c>
    </row>
    <row r="70" spans="2:15">
      <c r="B70" s="183"/>
      <c r="C70" s="187" t="s">
        <v>604</v>
      </c>
      <c r="D70" s="154" t="s">
        <v>605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20" t="s">
        <v>537</v>
      </c>
      <c r="E71" s="164" t="s">
        <v>450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5" t="s">
        <v>142</v>
      </c>
    </row>
    <row r="72" spans="2:15"/>
    <row r="73" spans="2:15" ht="15.75" customHeight="1">
      <c r="C73" s="365" t="s">
        <v>579</v>
      </c>
      <c r="D73" s="365"/>
      <c r="E73" s="365"/>
      <c r="F73" s="365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0" priority="28">
      <formula>IF(E$20&lt;=$F$18,1,0)</formula>
    </cfRule>
  </conditionalFormatting>
  <conditionalFormatting sqref="E33:N37">
    <cfRule type="expression" dxfId="49" priority="27">
      <formula>IF(E$31&lt;=$F$29,1,0)</formula>
    </cfRule>
  </conditionalFormatting>
  <conditionalFormatting sqref="E26:N26">
    <cfRule type="expression" dxfId="48" priority="26">
      <formula>IF(E$20&lt;=$F$18,1,0)</formula>
    </cfRule>
  </conditionalFormatting>
  <conditionalFormatting sqref="E26:N26">
    <cfRule type="expression" dxfId="47" priority="25">
      <formula>IF(E$20&lt;=$F$18,1,0)</formula>
    </cfRule>
  </conditionalFormatting>
  <conditionalFormatting sqref="E57:N60">
    <cfRule type="expression" dxfId="46" priority="22">
      <formula>IF(E$55&lt;=$F$53,1,0)</formula>
    </cfRule>
  </conditionalFormatting>
  <conditionalFormatting sqref="E61:N61">
    <cfRule type="expression" dxfId="45" priority="21">
      <formula>IF(E$55&lt;=$F$53,1,0)</formula>
    </cfRule>
  </conditionalFormatting>
  <conditionalFormatting sqref="E67:N69">
    <cfRule type="expression" dxfId="44" priority="15">
      <formula>IF(E$65&lt;=$F$63,1,0)</formula>
    </cfRule>
  </conditionalFormatting>
  <conditionalFormatting sqref="E66:N69 E71:N71">
    <cfRule type="expression" dxfId="43" priority="13">
      <formula>IF(E$65&gt;$F$63,1,0)</formula>
    </cfRule>
  </conditionalFormatting>
  <conditionalFormatting sqref="E57:N61">
    <cfRule type="expression" dxfId="42" priority="12">
      <formula>IF(E$55&gt;$F$53,1,0)</formula>
    </cfRule>
  </conditionalFormatting>
  <conditionalFormatting sqref="E21:N26">
    <cfRule type="expression" dxfId="41" priority="11">
      <formula>IF(E$20&gt;$F$18,1,0)</formula>
    </cfRule>
  </conditionalFormatting>
  <conditionalFormatting sqref="E33:N37">
    <cfRule type="expression" dxfId="40" priority="10">
      <formula>IF(E$31&gt;$F$29,1,0)</formula>
    </cfRule>
  </conditionalFormatting>
  <conditionalFormatting sqref="H11 H8:H9">
    <cfRule type="expression" dxfId="39" priority="9">
      <formula>IF($F$9=1,1,0)</formula>
    </cfRule>
  </conditionalFormatting>
  <conditionalFormatting sqref="E56:N56">
    <cfRule type="expression" dxfId="38" priority="8">
      <formula>IF(E$55&gt;$F$53,1,0)</formula>
    </cfRule>
  </conditionalFormatting>
  <conditionalFormatting sqref="E32:N32">
    <cfRule type="expression" dxfId="37" priority="7">
      <formula>IF(E$31&gt;$F$29,1,0)</formula>
    </cfRule>
  </conditionalFormatting>
  <conditionalFormatting sqref="E71:N71">
    <cfRule type="expression" dxfId="36" priority="6">
      <formula>IF(E$65&lt;=$F$63,1,0)</formula>
    </cfRule>
  </conditionalFormatting>
  <conditionalFormatting sqref="H10">
    <cfRule type="expression" dxfId="35" priority="5">
      <formula>IF($F$9=1,1,0)</formula>
    </cfRule>
  </conditionalFormatting>
  <conditionalFormatting sqref="E70:N70">
    <cfRule type="expression" dxfId="34" priority="2">
      <formula>IF(E$65&lt;=$F$63,1,0)</formula>
    </cfRule>
  </conditionalFormatting>
  <conditionalFormatting sqref="E70:N70">
    <cfRule type="expression" dxfId="33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F37:N37 G25:N25 E57:N60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>
        <f>Netzbetreiber!D28</f>
        <v>0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2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295">
        <v>2</v>
      </c>
      <c r="G10" s="57"/>
      <c r="H10" s="172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2">
        <f>INDEX('SLP-Verfahren'!D45:D59,'SLP-Temp-Gebiet #02'!F10)</f>
        <v>0</v>
      </c>
      <c r="G11" s="296"/>
      <c r="H11" s="294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63" t="s">
        <v>583</v>
      </c>
      <c r="D13" s="363"/>
      <c r="E13" s="363"/>
      <c r="F13" s="183" t="s">
        <v>547</v>
      </c>
      <c r="G13" s="131" t="s">
        <v>545</v>
      </c>
      <c r="H13" s="265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64" t="s">
        <v>445</v>
      </c>
      <c r="D14" s="364"/>
      <c r="E14" s="90" t="s">
        <v>446</v>
      </c>
      <c r="F14" s="266" t="s">
        <v>85</v>
      </c>
      <c r="G14" s="267" t="s">
        <v>571</v>
      </c>
      <c r="H14" s="51">
        <v>0</v>
      </c>
      <c r="I14" s="57"/>
      <c r="J14" s="131"/>
      <c r="K14" s="131"/>
      <c r="L14" s="131"/>
      <c r="M14" s="131"/>
      <c r="N14" s="131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1"/>
      <c r="C15" s="364" t="s">
        <v>385</v>
      </c>
      <c r="D15" s="364"/>
      <c r="E15" s="90" t="s">
        <v>446</v>
      </c>
      <c r="F15" s="266" t="s">
        <v>71</v>
      </c>
      <c r="G15" s="267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527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1"/>
      <c r="C16" s="174"/>
      <c r="D16" s="297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0"/>
      <c r="S16" s="210"/>
    </row>
    <row r="17" spans="2:28" ht="19.5" customHeight="1">
      <c r="B17" s="176" t="s">
        <v>516</v>
      </c>
      <c r="C17" s="177"/>
      <c r="D17" s="297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0"/>
      <c r="S17" s="210"/>
    </row>
    <row r="18" spans="2:28">
      <c r="B18" s="131"/>
      <c r="C18" s="56" t="s">
        <v>522</v>
      </c>
      <c r="D18" s="131"/>
      <c r="E18" s="131"/>
      <c r="F18" s="49">
        <v>2</v>
      </c>
      <c r="H18" s="131"/>
      <c r="I18" s="172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1"/>
    </row>
    <row r="20" spans="2:28" ht="33.75" customHeight="1">
      <c r="B20" s="131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3"/>
      <c r="C21" s="184" t="s">
        <v>524</v>
      </c>
      <c r="D21" s="154" t="s">
        <v>515</v>
      </c>
      <c r="E21" s="285">
        <f>1-SUMPRODUCT(F19:N19,F21:N21)</f>
        <v>0.5</v>
      </c>
      <c r="F21" s="285">
        <f>ROUND(F22/$D$22,4)</f>
        <v>0.5</v>
      </c>
      <c r="G21" s="286">
        <f t="shared" ref="G21:N21" si="1">ROUND(G22/$D$22,4)</f>
        <v>0</v>
      </c>
      <c r="H21" s="286">
        <f t="shared" si="1"/>
        <v>0</v>
      </c>
      <c r="I21" s="286">
        <f t="shared" si="1"/>
        <v>0</v>
      </c>
      <c r="J21" s="286">
        <f t="shared" si="1"/>
        <v>0</v>
      </c>
      <c r="K21" s="286">
        <f t="shared" si="1"/>
        <v>0</v>
      </c>
      <c r="L21" s="286">
        <f t="shared" si="1"/>
        <v>0</v>
      </c>
      <c r="M21" s="286">
        <f t="shared" si="1"/>
        <v>0</v>
      </c>
      <c r="N21" s="286">
        <f t="shared" si="1"/>
        <v>0</v>
      </c>
      <c r="O21" s="185"/>
      <c r="Q21" s="21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3"/>
      <c r="C22" s="184" t="s">
        <v>536</v>
      </c>
      <c r="D22" s="186">
        <f>SUMPRODUCT(E22:N22,E19:N19)</f>
        <v>2</v>
      </c>
      <c r="E22" s="287">
        <v>1</v>
      </c>
      <c r="F22" s="287">
        <v>1</v>
      </c>
      <c r="G22" s="288"/>
      <c r="H22" s="288"/>
      <c r="I22" s="288"/>
      <c r="J22" s="288"/>
      <c r="K22" s="288"/>
      <c r="L22" s="288"/>
      <c r="M22" s="288"/>
      <c r="N22" s="288"/>
      <c r="O22" s="185" t="s">
        <v>145</v>
      </c>
      <c r="Q22" s="21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3"/>
      <c r="C23" s="187" t="s">
        <v>137</v>
      </c>
      <c r="D23" s="188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5" t="s">
        <v>142</v>
      </c>
      <c r="Q23" s="211"/>
      <c r="R23" s="68" t="s">
        <v>139</v>
      </c>
      <c r="S23" s="68" t="s">
        <v>502</v>
      </c>
      <c r="T23" s="293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3"/>
      <c r="C24" s="187" t="s">
        <v>519</v>
      </c>
      <c r="D24" s="188"/>
      <c r="E24" s="157" t="s">
        <v>580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5" t="s">
        <v>520</v>
      </c>
      <c r="Q24" s="21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3"/>
      <c r="C25" s="187" t="s">
        <v>514</v>
      </c>
      <c r="D25" s="188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5" t="s">
        <v>143</v>
      </c>
      <c r="Q25" s="211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3"/>
      <c r="C26" s="187" t="s">
        <v>141</v>
      </c>
      <c r="D26" s="188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5" t="s">
        <v>142</v>
      </c>
      <c r="Q26" s="211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518</v>
      </c>
      <c r="D28" s="131"/>
      <c r="E28" s="131"/>
      <c r="F28" s="49">
        <v>4</v>
      </c>
      <c r="H28" s="131"/>
      <c r="I28" s="172"/>
      <c r="J28" s="131"/>
      <c r="K28" s="131"/>
      <c r="L28" s="131"/>
      <c r="M28" s="131"/>
      <c r="N28" s="131"/>
      <c r="O28" s="131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3"/>
      <c r="C31" s="184" t="s">
        <v>525</v>
      </c>
      <c r="D31" s="186" t="s">
        <v>255</v>
      </c>
      <c r="E31" s="283">
        <f>1-SUMPRODUCT(F29:N29,F31:N31)</f>
        <v>0.5333</v>
      </c>
      <c r="F31" s="283">
        <f>ROUND(F32/$D$32,4)</f>
        <v>0.26669999999999999</v>
      </c>
      <c r="G31" s="283">
        <f t="shared" ref="G31:N31" si="3">ROUND(G32/$D$32,4)</f>
        <v>0.1333</v>
      </c>
      <c r="H31" s="283">
        <f t="shared" si="3"/>
        <v>6.6699999999999995E-2</v>
      </c>
      <c r="I31" s="283">
        <f t="shared" si="3"/>
        <v>0</v>
      </c>
      <c r="J31" s="283">
        <f t="shared" si="3"/>
        <v>0</v>
      </c>
      <c r="K31" s="283">
        <f t="shared" si="3"/>
        <v>0</v>
      </c>
      <c r="L31" s="283">
        <f t="shared" si="3"/>
        <v>0</v>
      </c>
      <c r="M31" s="283">
        <f t="shared" si="3"/>
        <v>0</v>
      </c>
      <c r="N31" s="283">
        <f t="shared" si="3"/>
        <v>0</v>
      </c>
      <c r="O31" s="185"/>
      <c r="Q31" s="21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3"/>
      <c r="C32" s="184" t="s">
        <v>532</v>
      </c>
      <c r="D32" s="289">
        <f>SUMPRODUCT(E32:N32,E29:N29)</f>
        <v>1.875</v>
      </c>
      <c r="E32" s="284">
        <v>1</v>
      </c>
      <c r="F32" s="284">
        <v>0.5</v>
      </c>
      <c r="G32" s="284">
        <v>0.25</v>
      </c>
      <c r="H32" s="284">
        <v>0.125</v>
      </c>
      <c r="I32" s="156"/>
      <c r="J32" s="156"/>
      <c r="K32" s="156"/>
      <c r="L32" s="156"/>
      <c r="M32" s="156"/>
      <c r="N32" s="156"/>
      <c r="O32" s="185" t="s">
        <v>145</v>
      </c>
      <c r="Q32" s="21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3"/>
      <c r="C33" s="187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5" t="s">
        <v>142</v>
      </c>
      <c r="Q33" s="211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83"/>
      <c r="C34" s="187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5" t="s">
        <v>142</v>
      </c>
      <c r="Q34" s="211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3"/>
      <c r="C35" s="187" t="s">
        <v>604</v>
      </c>
      <c r="D35" s="154" t="s">
        <v>605</v>
      </c>
      <c r="E35" s="157" t="s">
        <v>603</v>
      </c>
      <c r="F35" s="157" t="s">
        <v>603</v>
      </c>
      <c r="G35" s="157" t="s">
        <v>603</v>
      </c>
      <c r="H35" s="157" t="s">
        <v>603</v>
      </c>
      <c r="I35" s="157" t="s">
        <v>603</v>
      </c>
      <c r="J35" s="157" t="s">
        <v>603</v>
      </c>
      <c r="K35" s="157" t="s">
        <v>603</v>
      </c>
      <c r="L35" s="157" t="s">
        <v>603</v>
      </c>
      <c r="M35" s="157" t="s">
        <v>603</v>
      </c>
      <c r="N35" s="157" t="s">
        <v>603</v>
      </c>
      <c r="O35" s="185" t="s">
        <v>142</v>
      </c>
      <c r="Q35" s="211"/>
      <c r="R35" s="68" t="s">
        <v>603</v>
      </c>
      <c r="S35" s="68" t="s">
        <v>606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3"/>
      <c r="C36" s="192" t="s">
        <v>440</v>
      </c>
      <c r="D36" s="120" t="s">
        <v>537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5" t="s">
        <v>142</v>
      </c>
      <c r="Q36" s="211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530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523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528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534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535</v>
      </c>
      <c r="D46" s="201" t="s">
        <v>533</v>
      </c>
      <c r="E46" s="290">
        <v>1</v>
      </c>
      <c r="F46" s="290">
        <v>0</v>
      </c>
      <c r="G46" s="290">
        <v>0</v>
      </c>
      <c r="H46" s="290">
        <v>0</v>
      </c>
      <c r="I46" s="290">
        <v>0</v>
      </c>
      <c r="J46" s="290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533</v>
      </c>
      <c r="E47" s="290">
        <v>1</v>
      </c>
      <c r="F47" s="290">
        <v>0.5</v>
      </c>
      <c r="G47" s="290">
        <v>0.25</v>
      </c>
      <c r="H47" s="290">
        <v>0.125</v>
      </c>
      <c r="I47" s="290">
        <v>0</v>
      </c>
      <c r="J47" s="290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6" t="s">
        <v>578</v>
      </c>
      <c r="C50" s="177"/>
      <c r="D50" s="177"/>
      <c r="E50" s="177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3"/>
      <c r="D51" s="193"/>
      <c r="E51" s="193"/>
      <c r="F51" s="193"/>
      <c r="G51" s="193"/>
      <c r="H51" s="193"/>
      <c r="I51" s="208"/>
      <c r="J51" s="131"/>
      <c r="K51" s="131"/>
      <c r="L51" s="131"/>
      <c r="M51" s="131"/>
      <c r="N51" s="131"/>
      <c r="O51" s="131"/>
    </row>
    <row r="52" spans="2:28">
      <c r="B52" s="131"/>
      <c r="C52" s="56" t="s">
        <v>542</v>
      </c>
      <c r="D52" s="131"/>
      <c r="E52" s="131"/>
      <c r="F52" s="158">
        <f>F18</f>
        <v>2</v>
      </c>
      <c r="H52" s="131"/>
      <c r="I52" s="172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1"/>
    </row>
    <row r="54" spans="2:28" ht="33.75" customHeight="1">
      <c r="B54" s="131"/>
      <c r="C54" s="179" t="s">
        <v>517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8"/>
      <c r="X54" s="68"/>
      <c r="Y54" s="68"/>
      <c r="Z54" s="68"/>
      <c r="AA54" s="68"/>
      <c r="AB54" s="68"/>
    </row>
    <row r="55" spans="2:28">
      <c r="B55" s="183"/>
      <c r="C55" s="184" t="s">
        <v>524</v>
      </c>
      <c r="D55" s="154" t="s">
        <v>515</v>
      </c>
      <c r="E55" s="283">
        <f>1-SUMPRODUCT(F53:N53,F55:N55)</f>
        <v>0.5</v>
      </c>
      <c r="F55" s="283">
        <f>ROUND(F56/$D$56,4)</f>
        <v>0.5</v>
      </c>
      <c r="G55" s="283">
        <f t="shared" ref="G55:N55" si="5">ROUND(G56/$D$56,4)</f>
        <v>0</v>
      </c>
      <c r="H55" s="283">
        <f t="shared" si="5"/>
        <v>0</v>
      </c>
      <c r="I55" s="283">
        <f t="shared" si="5"/>
        <v>0</v>
      </c>
      <c r="J55" s="283">
        <f t="shared" si="5"/>
        <v>0</v>
      </c>
      <c r="K55" s="283">
        <f t="shared" si="5"/>
        <v>0</v>
      </c>
      <c r="L55" s="283">
        <f t="shared" si="5"/>
        <v>0</v>
      </c>
      <c r="M55" s="283">
        <f t="shared" si="5"/>
        <v>0</v>
      </c>
      <c r="N55" s="283">
        <f t="shared" si="5"/>
        <v>0</v>
      </c>
      <c r="O55" s="185"/>
      <c r="W55" s="68"/>
      <c r="X55" s="68"/>
      <c r="Y55" s="68"/>
      <c r="Z55" s="68"/>
      <c r="AA55" s="68"/>
      <c r="AB55" s="68"/>
    </row>
    <row r="56" spans="2:28">
      <c r="B56" s="183"/>
      <c r="C56" s="184" t="s">
        <v>536</v>
      </c>
      <c r="D56" s="186">
        <f>SUMPRODUCT(E56:N56,E53:N53)</f>
        <v>2</v>
      </c>
      <c r="E56" s="284">
        <f>E22</f>
        <v>1</v>
      </c>
      <c r="F56" s="284">
        <f t="shared" ref="F56:N60" si="6">F22</f>
        <v>1</v>
      </c>
      <c r="G56" s="284">
        <f t="shared" si="6"/>
        <v>0</v>
      </c>
      <c r="H56" s="284">
        <f t="shared" si="6"/>
        <v>0</v>
      </c>
      <c r="I56" s="284">
        <f t="shared" si="6"/>
        <v>0</v>
      </c>
      <c r="J56" s="284">
        <f t="shared" si="6"/>
        <v>0</v>
      </c>
      <c r="K56" s="284">
        <f t="shared" si="6"/>
        <v>0</v>
      </c>
      <c r="L56" s="284">
        <f t="shared" si="6"/>
        <v>0</v>
      </c>
      <c r="M56" s="284">
        <f t="shared" si="6"/>
        <v>0</v>
      </c>
      <c r="N56" s="284">
        <f t="shared" si="6"/>
        <v>0</v>
      </c>
      <c r="O56" s="185" t="s">
        <v>145</v>
      </c>
      <c r="W56" s="68"/>
      <c r="X56" s="68"/>
      <c r="Y56" s="68"/>
      <c r="Z56" s="68"/>
      <c r="AA56" s="68"/>
      <c r="AB56" s="68"/>
    </row>
    <row r="57" spans="2:28">
      <c r="B57" s="183"/>
      <c r="C57" s="187" t="s">
        <v>137</v>
      </c>
      <c r="D57" s="188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5" t="s">
        <v>142</v>
      </c>
      <c r="W57" s="68"/>
      <c r="X57" s="68"/>
      <c r="Y57" s="68"/>
      <c r="Z57" s="68"/>
      <c r="AA57" s="68"/>
      <c r="AB57" s="68"/>
    </row>
    <row r="58" spans="2:28">
      <c r="B58" s="183"/>
      <c r="C58" s="187" t="s">
        <v>519</v>
      </c>
      <c r="D58" s="188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5" t="s">
        <v>520</v>
      </c>
      <c r="W58" s="68"/>
      <c r="X58" s="68"/>
      <c r="Y58" s="68"/>
      <c r="Z58" s="68"/>
      <c r="AA58" s="68"/>
      <c r="AB58" s="68"/>
    </row>
    <row r="59" spans="2:28">
      <c r="B59" s="183"/>
      <c r="C59" s="187" t="s">
        <v>514</v>
      </c>
      <c r="D59" s="188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5" t="s">
        <v>143</v>
      </c>
      <c r="W59" s="68"/>
      <c r="X59" s="68"/>
      <c r="Y59" s="68"/>
      <c r="Z59" s="68"/>
      <c r="AA59" s="68"/>
      <c r="AB59" s="68"/>
    </row>
    <row r="60" spans="2:28">
      <c r="B60" s="183"/>
      <c r="C60" s="187" t="s">
        <v>141</v>
      </c>
      <c r="D60" s="188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5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518</v>
      </c>
      <c r="D62" s="131"/>
      <c r="E62" s="131"/>
      <c r="F62" s="158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1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525</v>
      </c>
      <c r="D65" s="186" t="s">
        <v>255</v>
      </c>
      <c r="E65" s="283">
        <f>1-SUMPRODUCT(F63:N63,F65:N65)</f>
        <v>0.5333</v>
      </c>
      <c r="F65" s="283">
        <f>ROUND(F66/$D$66,4)</f>
        <v>0.26669999999999999</v>
      </c>
      <c r="G65" s="283">
        <f t="shared" ref="G65:N65" si="8">ROUND(G66/$D$66,4)</f>
        <v>0.1333</v>
      </c>
      <c r="H65" s="283">
        <f t="shared" si="8"/>
        <v>6.6699999999999995E-2</v>
      </c>
      <c r="I65" s="283">
        <f t="shared" si="8"/>
        <v>0</v>
      </c>
      <c r="J65" s="283">
        <f t="shared" si="8"/>
        <v>0</v>
      </c>
      <c r="K65" s="283">
        <f t="shared" si="8"/>
        <v>0</v>
      </c>
      <c r="L65" s="283">
        <f t="shared" si="8"/>
        <v>0</v>
      </c>
      <c r="M65" s="283">
        <f t="shared" si="8"/>
        <v>0</v>
      </c>
      <c r="N65" s="283">
        <f t="shared" si="8"/>
        <v>0</v>
      </c>
      <c r="O65" s="185"/>
    </row>
    <row r="66" spans="2:15">
      <c r="B66" s="183"/>
      <c r="C66" s="184" t="s">
        <v>532</v>
      </c>
      <c r="D66" s="186">
        <f>SUMPRODUCT(E66:N66,E63:N63)</f>
        <v>1.875</v>
      </c>
      <c r="E66" s="291">
        <f>E32</f>
        <v>1</v>
      </c>
      <c r="F66" s="291">
        <f t="shared" ref="F66:N70" si="9">F32</f>
        <v>0.5</v>
      </c>
      <c r="G66" s="291">
        <f t="shared" si="9"/>
        <v>0.25</v>
      </c>
      <c r="H66" s="291">
        <f t="shared" si="9"/>
        <v>0.125</v>
      </c>
      <c r="I66" s="291">
        <f t="shared" si="9"/>
        <v>0</v>
      </c>
      <c r="J66" s="291">
        <f t="shared" si="9"/>
        <v>0</v>
      </c>
      <c r="K66" s="291">
        <f t="shared" si="9"/>
        <v>0</v>
      </c>
      <c r="L66" s="291">
        <f t="shared" si="9"/>
        <v>0</v>
      </c>
      <c r="M66" s="291">
        <f t="shared" si="9"/>
        <v>0</v>
      </c>
      <c r="N66" s="291">
        <f t="shared" si="9"/>
        <v>0</v>
      </c>
      <c r="O66" s="185" t="s">
        <v>145</v>
      </c>
    </row>
    <row r="67" spans="2:15">
      <c r="B67" s="183"/>
      <c r="C67" s="187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5" t="s">
        <v>142</v>
      </c>
    </row>
    <row r="68" spans="2:15">
      <c r="B68" s="183"/>
      <c r="C68" s="187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5" t="s">
        <v>142</v>
      </c>
    </row>
    <row r="69" spans="2:15">
      <c r="B69" s="183"/>
      <c r="C69" s="187" t="s">
        <v>604</v>
      </c>
      <c r="D69" s="154" t="s">
        <v>605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20" t="s">
        <v>537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5" t="s">
        <v>142</v>
      </c>
    </row>
    <row r="71" spans="2:15"/>
    <row r="72" spans="2:15" ht="15.75" customHeight="1">
      <c r="C72" s="365" t="s">
        <v>579</v>
      </c>
      <c r="D72" s="365"/>
      <c r="E72" s="365"/>
      <c r="F72" s="36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2" priority="18">
      <formula>IF(E$20&lt;=$F$18,1,0)</formula>
    </cfRule>
  </conditionalFormatting>
  <conditionalFormatting sqref="E32:N36">
    <cfRule type="expression" dxfId="31" priority="17">
      <formula>IF(E$30&lt;=$F$28,1,0)</formula>
    </cfRule>
  </conditionalFormatting>
  <conditionalFormatting sqref="E26:F26">
    <cfRule type="expression" dxfId="30" priority="16">
      <formula>IF(E$20&lt;=$F$18,1,0)</formula>
    </cfRule>
  </conditionalFormatting>
  <conditionalFormatting sqref="E26:N26">
    <cfRule type="expression" dxfId="29" priority="15">
      <formula>IF(E$20&lt;=$F$18,1,0)</formula>
    </cfRule>
  </conditionalFormatting>
  <conditionalFormatting sqref="E56:N59">
    <cfRule type="expression" dxfId="28" priority="14">
      <formula>IF(E$54&lt;=$F$52,1,0)</formula>
    </cfRule>
  </conditionalFormatting>
  <conditionalFormatting sqref="E60:N60">
    <cfRule type="expression" dxfId="27" priority="13">
      <formula>IF(E$54&lt;=$F$52,1,0)</formula>
    </cfRule>
  </conditionalFormatting>
  <conditionalFormatting sqref="E66:N68">
    <cfRule type="expression" dxfId="26" priority="12">
      <formula>IF(E$64&lt;=$F$62,1,0)</formula>
    </cfRule>
  </conditionalFormatting>
  <conditionalFormatting sqref="E65:N68 E70:N70">
    <cfRule type="expression" dxfId="25" priority="11">
      <formula>IF(E$64&gt;$F$62,1,0)</formula>
    </cfRule>
  </conditionalFormatting>
  <conditionalFormatting sqref="E56:N60">
    <cfRule type="expression" dxfId="24" priority="10">
      <formula>IF(E$54&gt;$F$52,1,0)</formula>
    </cfRule>
  </conditionalFormatting>
  <conditionalFormatting sqref="E21:N26">
    <cfRule type="expression" dxfId="23" priority="9">
      <formula>IF(E$20&gt;$F$18,1,0)</formula>
    </cfRule>
  </conditionalFormatting>
  <conditionalFormatting sqref="E32:N36">
    <cfRule type="expression" dxfId="22" priority="8">
      <formula>IF(E$30&gt;$F$28,1,0)</formula>
    </cfRule>
  </conditionalFormatting>
  <conditionalFormatting sqref="H11 H8:H9">
    <cfRule type="expression" dxfId="21" priority="7">
      <formula>IF($F$9=1,1,0)</formula>
    </cfRule>
  </conditionalFormatting>
  <conditionalFormatting sqref="E55:N55">
    <cfRule type="expression" dxfId="20" priority="6">
      <formula>IF(E$54&gt;$F$52,1,0)</formula>
    </cfRule>
  </conditionalFormatting>
  <conditionalFormatting sqref="E31:N31">
    <cfRule type="expression" dxfId="19" priority="5">
      <formula>IF(E$30&gt;$F$28,1,0)</formula>
    </cfRule>
  </conditionalFormatting>
  <conditionalFormatting sqref="E70:N70">
    <cfRule type="expression" dxfId="18" priority="4">
      <formula>IF(E$64&lt;=$F$62,1,0)</formula>
    </cfRule>
  </conditionalFormatting>
  <conditionalFormatting sqref="H10">
    <cfRule type="expression" dxfId="17" priority="3">
      <formula>IF($F$9=1,1,0)</formula>
    </cfRule>
  </conditionalFormatting>
  <conditionalFormatting sqref="E69:N69">
    <cfRule type="expression" dxfId="16" priority="2">
      <formula>IF(E$64&lt;=$F$62,1,0)</formula>
    </cfRule>
  </conditionalFormatting>
  <conditionalFormatting sqref="E69:N69">
    <cfRule type="expression" dxfId="15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/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Netzgesellschaft Lübbecke mbH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Netzbetreiber!$D$29</f>
        <v>Lübbecke, Pr. Oldendorf, Rahden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9870011000005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44805</v>
      </c>
      <c r="E8" s="131"/>
      <c r="F8" s="131"/>
      <c r="H8" s="129" t="s">
        <v>493</v>
      </c>
      <c r="J8" s="133">
        <v>37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492</v>
      </c>
      <c r="D10" s="135" t="s">
        <v>147</v>
      </c>
      <c r="E10" s="277" t="s">
        <v>510</v>
      </c>
      <c r="F10" s="136" t="s">
        <v>148</v>
      </c>
      <c r="G10" s="11"/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634</v>
      </c>
      <c r="M10" s="151" t="s">
        <v>643</v>
      </c>
      <c r="N10" s="152" t="s">
        <v>644</v>
      </c>
      <c r="O10" s="152" t="s">
        <v>645</v>
      </c>
      <c r="P10" s="153" t="s">
        <v>646</v>
      </c>
      <c r="Q10" s="147" t="s">
        <v>635</v>
      </c>
      <c r="R10" s="137" t="s">
        <v>636</v>
      </c>
      <c r="S10" s="138" t="s">
        <v>637</v>
      </c>
      <c r="T10" s="138" t="s">
        <v>638</v>
      </c>
      <c r="U10" s="138" t="s">
        <v>639</v>
      </c>
      <c r="V10" s="138" t="s">
        <v>640</v>
      </c>
      <c r="W10" s="138" t="s">
        <v>641</v>
      </c>
      <c r="X10" s="139" t="s">
        <v>642</v>
      </c>
      <c r="Y10" s="301" t="s">
        <v>647</v>
      </c>
    </row>
    <row r="11" spans="2:26" ht="15.75" thickBot="1">
      <c r="B11" s="140" t="s">
        <v>494</v>
      </c>
      <c r="C11" s="141" t="s">
        <v>509</v>
      </c>
      <c r="D11" s="300" t="s">
        <v>248</v>
      </c>
      <c r="E11" s="165" t="s">
        <v>25</v>
      </c>
      <c r="F11" s="302" t="str">
        <f>VLOOKUP($E11,'BDEW-Standard'!$B$3:$M$158,F$9,0)</f>
        <v>N14</v>
      </c>
      <c r="G11" s="11"/>
      <c r="H11" s="167">
        <f>ROUND(VLOOKUP($E11,'BDEW-Standard'!$B$3:$M$158,H$9,0),7)</f>
        <v>3.1935978</v>
      </c>
      <c r="I11" s="167">
        <f>ROUND(VLOOKUP($E11,'BDEW-Standard'!$B$3:$M$158,I$9,0),7)</f>
        <v>-37.414247799999998</v>
      </c>
      <c r="J11" s="167">
        <f>ROUND(VLOOKUP($E11,'BDEW-Standard'!$B$3:$M$158,J$9,0),7)</f>
        <v>6.1824021</v>
      </c>
      <c r="K11" s="167">
        <f>ROUND(VLOOKUP($E11,'BDEW-Standard'!$B$3:$M$158,K$9,0),7)</f>
        <v>6.4760499999999999E-2</v>
      </c>
      <c r="L11" s="214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3">
        <f>($H11/(1+($I11/($Q$9-$L11))^$J11)+$K11)+MAX($M11*$Q$9+$N11,$O11*$Q$9+$P11)</f>
        <v>0.94490761186795624</v>
      </c>
      <c r="R11" s="168">
        <f>ROUND(VLOOKUP(MID($E11,4,3),'Wochentag F(WT)'!$B$7:$J$22,R$9,0),4)</f>
        <v>1</v>
      </c>
      <c r="S11" s="168">
        <f>ROUND(VLOOKUP(MID($E11,4,3),'Wochentag F(WT)'!$B$7:$J$22,S$9,0),4)</f>
        <v>1</v>
      </c>
      <c r="T11" s="168">
        <f>ROUND(VLOOKUP(MID($E11,4,3),'Wochentag F(WT)'!$B$7:$J$22,T$9,0),4)</f>
        <v>1</v>
      </c>
      <c r="U11" s="168">
        <f>ROUND(VLOOKUP(MID($E11,4,3),'Wochentag F(WT)'!$B$7:$J$22,U$9,0),4)</f>
        <v>1</v>
      </c>
      <c r="V11" s="168">
        <f>ROUND(VLOOKUP(MID($E11,4,3),'Wochentag F(WT)'!$B$7:$J$22,V$9,0),4)</f>
        <v>1</v>
      </c>
      <c r="W11" s="168">
        <f>ROUND(VLOOKUP(MID($E11,4,3),'Wochentag F(WT)'!$B$7:$J$22,W$9,0),4)</f>
        <v>1</v>
      </c>
      <c r="X11" s="169">
        <f>7-SUM(R11:W11)</f>
        <v>1</v>
      </c>
      <c r="Y11" s="298">
        <v>365.12299999999999</v>
      </c>
    </row>
    <row r="12" spans="2:26">
      <c r="B12" s="142">
        <v>1</v>
      </c>
      <c r="C12" s="143" t="str">
        <f t="shared" ref="C12:C48" si="0">$D$6</f>
        <v>Lübbecke, Pr. Oldendorf, Rahden</v>
      </c>
      <c r="D12" s="63" t="s">
        <v>248</v>
      </c>
      <c r="E12" s="166" t="s">
        <v>25</v>
      </c>
      <c r="F12" s="303" t="s">
        <v>289</v>
      </c>
      <c r="G12" s="11"/>
      <c r="H12" s="278">
        <v>3.1935978</v>
      </c>
      <c r="I12" s="278">
        <v>-37.414247799999998</v>
      </c>
      <c r="J12" s="278">
        <v>6.1824021</v>
      </c>
      <c r="K12" s="278">
        <v>6.4760499999999999E-2</v>
      </c>
      <c r="L12" s="279">
        <v>40</v>
      </c>
      <c r="M12" s="278">
        <v>0</v>
      </c>
      <c r="N12" s="278">
        <v>0</v>
      </c>
      <c r="O12" s="278">
        <v>0</v>
      </c>
      <c r="P12" s="278">
        <v>0</v>
      </c>
      <c r="Q12" s="280">
        <v>0.94490761186795624</v>
      </c>
      <c r="R12" s="281">
        <v>1</v>
      </c>
      <c r="S12" s="281">
        <v>1</v>
      </c>
      <c r="T12" s="281">
        <v>1</v>
      </c>
      <c r="U12" s="281">
        <v>1</v>
      </c>
      <c r="V12" s="281">
        <v>1</v>
      </c>
      <c r="W12" s="281">
        <v>1</v>
      </c>
      <c r="X12" s="282">
        <v>1</v>
      </c>
      <c r="Y12" s="299">
        <v>365.12299999999999</v>
      </c>
      <c r="Z12" s="212"/>
    </row>
    <row r="13" spans="2:26" s="144" customFormat="1">
      <c r="B13" s="145">
        <v>2</v>
      </c>
      <c r="C13" s="146" t="str">
        <f t="shared" si="0"/>
        <v>Lübbecke, Pr. Oldendorf, Rahden</v>
      </c>
      <c r="D13" s="63" t="s">
        <v>248</v>
      </c>
      <c r="E13" s="166" t="s">
        <v>33</v>
      </c>
      <c r="F13" s="303" t="s">
        <v>297</v>
      </c>
      <c r="G13" s="349"/>
      <c r="H13" s="278">
        <v>2.529738</v>
      </c>
      <c r="I13" s="278">
        <v>-35.0300145</v>
      </c>
      <c r="J13" s="278">
        <v>6.2051109000000002</v>
      </c>
      <c r="K13" s="278">
        <v>8.4524100000000005E-2</v>
      </c>
      <c r="L13" s="279">
        <v>40</v>
      </c>
      <c r="M13" s="278">
        <v>0</v>
      </c>
      <c r="N13" s="278">
        <v>0</v>
      </c>
      <c r="O13" s="278">
        <v>0</v>
      </c>
      <c r="P13" s="278">
        <v>0</v>
      </c>
      <c r="Q13" s="280">
        <v>1.0034007991768874</v>
      </c>
      <c r="R13" s="281">
        <v>1</v>
      </c>
      <c r="S13" s="281">
        <v>1</v>
      </c>
      <c r="T13" s="281">
        <v>1</v>
      </c>
      <c r="U13" s="281">
        <v>1</v>
      </c>
      <c r="V13" s="281">
        <v>1</v>
      </c>
      <c r="W13" s="281">
        <v>1</v>
      </c>
      <c r="X13" s="282">
        <v>1</v>
      </c>
      <c r="Y13" s="299">
        <v>365.12299999999999</v>
      </c>
      <c r="Z13" s="212"/>
    </row>
    <row r="14" spans="2:26" s="144" customFormat="1">
      <c r="B14" s="145">
        <v>3</v>
      </c>
      <c r="C14" s="146" t="str">
        <f t="shared" si="0"/>
        <v>Lübbecke, Pr. Oldendorf, Rahden</v>
      </c>
      <c r="D14" s="63" t="s">
        <v>248</v>
      </c>
      <c r="E14" s="166" t="s">
        <v>4</v>
      </c>
      <c r="F14" s="303" t="s">
        <v>665</v>
      </c>
      <c r="G14" s="349"/>
      <c r="H14" s="278">
        <v>0.40409319999999999</v>
      </c>
      <c r="I14" s="278">
        <v>-24.439296800000001</v>
      </c>
      <c r="J14" s="278">
        <v>6.5718174999999999</v>
      </c>
      <c r="K14" s="278">
        <v>0.71077100000000004</v>
      </c>
      <c r="L14" s="279">
        <v>40</v>
      </c>
      <c r="M14" s="278">
        <v>0</v>
      </c>
      <c r="N14" s="278">
        <v>0</v>
      </c>
      <c r="O14" s="278">
        <v>0</v>
      </c>
      <c r="P14" s="278">
        <v>0</v>
      </c>
      <c r="Q14" s="280">
        <v>1.0561214000512988</v>
      </c>
      <c r="R14" s="281">
        <v>1</v>
      </c>
      <c r="S14" s="281">
        <v>1</v>
      </c>
      <c r="T14" s="281">
        <v>1</v>
      </c>
      <c r="U14" s="281">
        <v>1</v>
      </c>
      <c r="V14" s="281">
        <v>1</v>
      </c>
      <c r="W14" s="281">
        <v>1</v>
      </c>
      <c r="X14" s="282">
        <v>1</v>
      </c>
      <c r="Y14" s="299">
        <v>365.12299999999999</v>
      </c>
      <c r="Z14" s="212"/>
    </row>
    <row r="15" spans="2:26" s="144" customFormat="1">
      <c r="B15" s="145">
        <v>4</v>
      </c>
      <c r="C15" s="146" t="str">
        <f t="shared" si="0"/>
        <v>Lübbecke, Pr. Oldendorf, Rahden</v>
      </c>
      <c r="D15" s="63" t="s">
        <v>248</v>
      </c>
      <c r="E15" s="166" t="s">
        <v>666</v>
      </c>
      <c r="F15" s="303" t="s">
        <v>667</v>
      </c>
      <c r="G15" s="349"/>
      <c r="H15" s="278">
        <v>0.38791910000000002</v>
      </c>
      <c r="I15" s="278">
        <v>-35.5</v>
      </c>
      <c r="J15" s="278">
        <v>4</v>
      </c>
      <c r="K15" s="278">
        <v>0.90548150000000005</v>
      </c>
      <c r="L15" s="279">
        <v>40</v>
      </c>
      <c r="M15" s="278">
        <v>0</v>
      </c>
      <c r="N15" s="278">
        <v>0</v>
      </c>
      <c r="O15" s="278">
        <v>0</v>
      </c>
      <c r="P15" s="278">
        <v>0</v>
      </c>
      <c r="Q15" s="280">
        <v>1.059744896154339</v>
      </c>
      <c r="R15" s="281">
        <v>1.0848</v>
      </c>
      <c r="S15" s="281">
        <v>1.1211</v>
      </c>
      <c r="T15" s="281">
        <v>1.0769</v>
      </c>
      <c r="U15" s="281">
        <v>1.1353</v>
      </c>
      <c r="V15" s="281">
        <v>1.1402000000000001</v>
      </c>
      <c r="W15" s="281">
        <v>0.48520000000000002</v>
      </c>
      <c r="X15" s="282">
        <v>0.95650000000000013</v>
      </c>
      <c r="Y15" s="299">
        <v>365.12299999999999</v>
      </c>
      <c r="Z15" s="212"/>
    </row>
    <row r="16" spans="2:26" s="144" customFormat="1">
      <c r="B16" s="145">
        <v>5</v>
      </c>
      <c r="C16" s="146" t="str">
        <f t="shared" si="0"/>
        <v>Lübbecke, Pr. Oldendorf, Rahden</v>
      </c>
      <c r="D16" s="63" t="s">
        <v>248</v>
      </c>
      <c r="E16" s="166" t="s">
        <v>668</v>
      </c>
      <c r="F16" s="303" t="s">
        <v>669</v>
      </c>
      <c r="G16" s="349"/>
      <c r="H16" s="278">
        <v>2.1095877999999999</v>
      </c>
      <c r="I16" s="278">
        <v>-35.844450799999997</v>
      </c>
      <c r="J16" s="278">
        <v>5.2154672</v>
      </c>
      <c r="K16" s="278">
        <v>0.2854583</v>
      </c>
      <c r="L16" s="279">
        <v>40</v>
      </c>
      <c r="M16" s="278">
        <v>0</v>
      </c>
      <c r="N16" s="278">
        <v>0</v>
      </c>
      <c r="O16" s="278">
        <v>0</v>
      </c>
      <c r="P16" s="278">
        <v>0</v>
      </c>
      <c r="Q16" s="280">
        <v>1.0369834892001748</v>
      </c>
      <c r="R16" s="281">
        <v>1.1052</v>
      </c>
      <c r="S16" s="281">
        <v>1.0857000000000001</v>
      </c>
      <c r="T16" s="281">
        <v>1.0378000000000001</v>
      </c>
      <c r="U16" s="281">
        <v>1.0622</v>
      </c>
      <c r="V16" s="281">
        <v>1.0266</v>
      </c>
      <c r="W16" s="281">
        <v>0.76290000000000002</v>
      </c>
      <c r="X16" s="282">
        <v>0.91959999999999997</v>
      </c>
      <c r="Y16" s="299">
        <v>365.12299999999999</v>
      </c>
      <c r="Z16" s="212"/>
    </row>
    <row r="17" spans="2:26" s="144" customFormat="1">
      <c r="B17" s="145">
        <v>6</v>
      </c>
      <c r="C17" s="146" t="str">
        <f t="shared" si="0"/>
        <v>Lübbecke, Pr. Oldendorf, Rahden</v>
      </c>
      <c r="D17" s="63" t="s">
        <v>248</v>
      </c>
      <c r="E17" s="166" t="s">
        <v>670</v>
      </c>
      <c r="F17" s="303" t="s">
        <v>671</v>
      </c>
      <c r="G17" s="349"/>
      <c r="H17" s="278">
        <v>3.75</v>
      </c>
      <c r="I17" s="278">
        <v>-37.5</v>
      </c>
      <c r="J17" s="278">
        <v>6.8</v>
      </c>
      <c r="K17" s="278">
        <v>6.0911300000000002E-2</v>
      </c>
      <c r="L17" s="279">
        <v>40</v>
      </c>
      <c r="M17" s="278">
        <v>0</v>
      </c>
      <c r="N17" s="278">
        <v>0</v>
      </c>
      <c r="O17" s="278">
        <v>0</v>
      </c>
      <c r="P17" s="278">
        <v>0</v>
      </c>
      <c r="Q17" s="280">
        <v>1.0126136468627658</v>
      </c>
      <c r="R17" s="281">
        <v>1.1052</v>
      </c>
      <c r="S17" s="281">
        <v>1.0857000000000001</v>
      </c>
      <c r="T17" s="281">
        <v>1.0378000000000001</v>
      </c>
      <c r="U17" s="281">
        <v>1.0622</v>
      </c>
      <c r="V17" s="281">
        <v>1.0266</v>
      </c>
      <c r="W17" s="281">
        <v>0.76290000000000002</v>
      </c>
      <c r="X17" s="282">
        <v>0.91959999999999997</v>
      </c>
      <c r="Y17" s="299">
        <v>365.12299999999999</v>
      </c>
      <c r="Z17" s="212"/>
    </row>
    <row r="18" spans="2:26" s="144" customFormat="1">
      <c r="B18" s="145">
        <v>7</v>
      </c>
      <c r="C18" s="146" t="str">
        <f t="shared" si="0"/>
        <v>Lübbecke, Pr. Oldendorf, Rahden</v>
      </c>
      <c r="D18" s="63" t="s">
        <v>248</v>
      </c>
      <c r="E18" s="166" t="s">
        <v>672</v>
      </c>
      <c r="F18" s="303" t="s">
        <v>673</v>
      </c>
      <c r="G18" s="349"/>
      <c r="H18" s="278">
        <v>4.5699506000000003</v>
      </c>
      <c r="I18" s="278">
        <v>-38.535339200000003</v>
      </c>
      <c r="J18" s="278">
        <v>7.5976990999999998</v>
      </c>
      <c r="K18" s="278">
        <v>6.6314E-3</v>
      </c>
      <c r="L18" s="279">
        <v>40</v>
      </c>
      <c r="M18" s="278">
        <v>0</v>
      </c>
      <c r="N18" s="278">
        <v>0</v>
      </c>
      <c r="O18" s="278">
        <v>0</v>
      </c>
      <c r="P18" s="278">
        <v>0</v>
      </c>
      <c r="Q18" s="280">
        <v>0.90200299693660235</v>
      </c>
      <c r="R18" s="281">
        <v>1.1052</v>
      </c>
      <c r="S18" s="281">
        <v>1.0857000000000001</v>
      </c>
      <c r="T18" s="281">
        <v>1.0378000000000001</v>
      </c>
      <c r="U18" s="281">
        <v>1.0622</v>
      </c>
      <c r="V18" s="281">
        <v>1.0266</v>
      </c>
      <c r="W18" s="281">
        <v>0.76290000000000002</v>
      </c>
      <c r="X18" s="282">
        <v>0.91959999999999997</v>
      </c>
      <c r="Y18" s="299">
        <v>365.12299999999999</v>
      </c>
      <c r="Z18" s="212"/>
    </row>
    <row r="19" spans="2:26" s="144" customFormat="1">
      <c r="B19" s="145">
        <v>8</v>
      </c>
      <c r="C19" s="146" t="str">
        <f t="shared" si="0"/>
        <v>Lübbecke, Pr. Oldendorf, Rahden</v>
      </c>
      <c r="D19" s="63" t="s">
        <v>248</v>
      </c>
      <c r="E19" s="166" t="s">
        <v>674</v>
      </c>
      <c r="F19" s="303" t="s">
        <v>675</v>
      </c>
      <c r="G19" s="349"/>
      <c r="H19" s="278">
        <v>1.7005279</v>
      </c>
      <c r="I19" s="278">
        <v>-35.15</v>
      </c>
      <c r="J19" s="278">
        <v>6.1632739000000001</v>
      </c>
      <c r="K19" s="278">
        <v>0.42982609999999999</v>
      </c>
      <c r="L19" s="279">
        <v>40</v>
      </c>
      <c r="M19" s="278">
        <v>0</v>
      </c>
      <c r="N19" s="278">
        <v>0</v>
      </c>
      <c r="O19" s="278">
        <v>0</v>
      </c>
      <c r="P19" s="278">
        <v>0</v>
      </c>
      <c r="Q19" s="280">
        <v>1.0407246875534528</v>
      </c>
      <c r="R19" s="281">
        <v>0.97670000000000001</v>
      </c>
      <c r="S19" s="281">
        <v>1.0388999999999999</v>
      </c>
      <c r="T19" s="281">
        <v>1.0027999999999999</v>
      </c>
      <c r="U19" s="281">
        <v>1.0162</v>
      </c>
      <c r="V19" s="281">
        <v>1.0024</v>
      </c>
      <c r="W19" s="281">
        <v>1.0043</v>
      </c>
      <c r="X19" s="282">
        <v>0.95870000000000122</v>
      </c>
      <c r="Y19" s="299">
        <v>365.12299999999999</v>
      </c>
      <c r="Z19" s="212"/>
    </row>
    <row r="20" spans="2:26" s="144" customFormat="1">
      <c r="B20" s="145">
        <v>9</v>
      </c>
      <c r="C20" s="146" t="str">
        <f t="shared" si="0"/>
        <v>Lübbecke, Pr. Oldendorf, Rahden</v>
      </c>
      <c r="D20" s="63" t="s">
        <v>248</v>
      </c>
      <c r="E20" s="166" t="s">
        <v>676</v>
      </c>
      <c r="F20" s="303" t="s">
        <v>677</v>
      </c>
      <c r="G20" s="349"/>
      <c r="H20" s="278">
        <v>2.4595180999999999</v>
      </c>
      <c r="I20" s="278">
        <v>-35.253212400000002</v>
      </c>
      <c r="J20" s="278">
        <v>6.0587001000000003</v>
      </c>
      <c r="K20" s="278">
        <v>0.16473699999999999</v>
      </c>
      <c r="L20" s="279">
        <v>40</v>
      </c>
      <c r="M20" s="278">
        <v>0</v>
      </c>
      <c r="N20" s="278">
        <v>0</v>
      </c>
      <c r="O20" s="278">
        <v>0</v>
      </c>
      <c r="P20" s="278">
        <v>0</v>
      </c>
      <c r="Q20" s="280">
        <v>1.043802057143173</v>
      </c>
      <c r="R20" s="281">
        <v>0.97670000000000001</v>
      </c>
      <c r="S20" s="281">
        <v>1.0388999999999999</v>
      </c>
      <c r="T20" s="281">
        <v>1.0027999999999999</v>
      </c>
      <c r="U20" s="281">
        <v>1.0162</v>
      </c>
      <c r="V20" s="281">
        <v>1.0024</v>
      </c>
      <c r="W20" s="281">
        <v>1.0043</v>
      </c>
      <c r="X20" s="282">
        <v>0.95870000000000122</v>
      </c>
      <c r="Y20" s="299">
        <v>365.12299999999999</v>
      </c>
      <c r="Z20" s="212"/>
    </row>
    <row r="21" spans="2:26" s="144" customFormat="1">
      <c r="B21" s="145">
        <v>10</v>
      </c>
      <c r="C21" s="146" t="str">
        <f t="shared" si="0"/>
        <v>Lübbecke, Pr. Oldendorf, Rahden</v>
      </c>
      <c r="D21" s="63" t="s">
        <v>248</v>
      </c>
      <c r="E21" s="166" t="s">
        <v>678</v>
      </c>
      <c r="F21" s="303" t="s">
        <v>679</v>
      </c>
      <c r="G21" s="349"/>
      <c r="H21" s="278">
        <v>2.98</v>
      </c>
      <c r="I21" s="278">
        <v>-35.799999999999997</v>
      </c>
      <c r="J21" s="278">
        <v>5.6340580999999998</v>
      </c>
      <c r="K21" s="278">
        <v>0</v>
      </c>
      <c r="L21" s="279">
        <v>40</v>
      </c>
      <c r="M21" s="278">
        <v>0</v>
      </c>
      <c r="N21" s="278">
        <v>0</v>
      </c>
      <c r="O21" s="278">
        <v>0</v>
      </c>
      <c r="P21" s="278">
        <v>0</v>
      </c>
      <c r="Q21" s="280">
        <v>1.0340893561256006</v>
      </c>
      <c r="R21" s="281">
        <v>0.97670000000000001</v>
      </c>
      <c r="S21" s="281">
        <v>1.0388999999999999</v>
      </c>
      <c r="T21" s="281">
        <v>1.0027999999999999</v>
      </c>
      <c r="U21" s="281">
        <v>1.0162</v>
      </c>
      <c r="V21" s="281">
        <v>1.0024</v>
      </c>
      <c r="W21" s="281">
        <v>1.0043</v>
      </c>
      <c r="X21" s="282">
        <v>0.95870000000000122</v>
      </c>
      <c r="Y21" s="299">
        <v>365.12299999999999</v>
      </c>
      <c r="Z21" s="212"/>
    </row>
    <row r="22" spans="2:26" s="144" customFormat="1">
      <c r="B22" s="145">
        <v>11</v>
      </c>
      <c r="C22" s="146" t="str">
        <f t="shared" si="0"/>
        <v>Lübbecke, Pr. Oldendorf, Rahden</v>
      </c>
      <c r="D22" s="63" t="s">
        <v>248</v>
      </c>
      <c r="E22" s="166" t="s">
        <v>680</v>
      </c>
      <c r="F22" s="303" t="s">
        <v>681</v>
      </c>
      <c r="G22" s="349"/>
      <c r="H22" s="278">
        <v>1.1770345</v>
      </c>
      <c r="I22" s="278">
        <v>-39.159991400000003</v>
      </c>
      <c r="J22" s="278">
        <v>4.207611</v>
      </c>
      <c r="K22" s="278">
        <v>0.66047389999999995</v>
      </c>
      <c r="L22" s="279">
        <v>40</v>
      </c>
      <c r="M22" s="278">
        <v>0</v>
      </c>
      <c r="N22" s="278">
        <v>0</v>
      </c>
      <c r="O22" s="278">
        <v>0</v>
      </c>
      <c r="P22" s="278">
        <v>0</v>
      </c>
      <c r="Q22" s="280">
        <v>1.0130155914591956</v>
      </c>
      <c r="R22" s="281">
        <v>0.93220000000000003</v>
      </c>
      <c r="S22" s="281">
        <v>0.98939999999999995</v>
      </c>
      <c r="T22" s="281">
        <v>1.0033000000000001</v>
      </c>
      <c r="U22" s="281">
        <v>1.0108999999999999</v>
      </c>
      <c r="V22" s="281">
        <v>1.018</v>
      </c>
      <c r="W22" s="281">
        <v>1.0356000000000001</v>
      </c>
      <c r="X22" s="282">
        <v>1.0106000000000002</v>
      </c>
      <c r="Y22" s="299">
        <v>365.12299999999999</v>
      </c>
      <c r="Z22" s="212"/>
    </row>
    <row r="23" spans="2:26" s="144" customFormat="1">
      <c r="B23" s="145">
        <v>12</v>
      </c>
      <c r="C23" s="146" t="str">
        <f t="shared" si="0"/>
        <v>Lübbecke, Pr. Oldendorf, Rahden</v>
      </c>
      <c r="D23" s="63" t="s">
        <v>248</v>
      </c>
      <c r="E23" s="166" t="s">
        <v>682</v>
      </c>
      <c r="F23" s="303" t="s">
        <v>683</v>
      </c>
      <c r="G23" s="349"/>
      <c r="H23" s="278">
        <v>1.6487623</v>
      </c>
      <c r="I23" s="278">
        <v>-36.399273600000001</v>
      </c>
      <c r="J23" s="278">
        <v>6.2149172000000004</v>
      </c>
      <c r="K23" s="278">
        <v>0.48776370000000002</v>
      </c>
      <c r="L23" s="279">
        <v>40</v>
      </c>
      <c r="M23" s="278">
        <v>0</v>
      </c>
      <c r="N23" s="278">
        <v>0</v>
      </c>
      <c r="O23" s="278">
        <v>0</v>
      </c>
      <c r="P23" s="278">
        <v>0</v>
      </c>
      <c r="Q23" s="280">
        <v>0.99872403842260959</v>
      </c>
      <c r="R23" s="281">
        <v>0.93220000000000003</v>
      </c>
      <c r="S23" s="281">
        <v>0.98939999999999995</v>
      </c>
      <c r="T23" s="281">
        <v>1.0033000000000001</v>
      </c>
      <c r="U23" s="281">
        <v>1.0108999999999999</v>
      </c>
      <c r="V23" s="281">
        <v>1.018</v>
      </c>
      <c r="W23" s="281">
        <v>1.0356000000000001</v>
      </c>
      <c r="X23" s="282">
        <v>1.0106000000000002</v>
      </c>
      <c r="Y23" s="299">
        <v>365.12299999999999</v>
      </c>
      <c r="Z23" s="212"/>
    </row>
    <row r="24" spans="2:26" s="144" customFormat="1">
      <c r="B24" s="145">
        <v>13</v>
      </c>
      <c r="C24" s="146" t="str">
        <f t="shared" si="0"/>
        <v>Lübbecke, Pr. Oldendorf, Rahden</v>
      </c>
      <c r="D24" s="63" t="s">
        <v>248</v>
      </c>
      <c r="E24" s="166" t="s">
        <v>684</v>
      </c>
      <c r="F24" s="303" t="s">
        <v>685</v>
      </c>
      <c r="G24" s="349"/>
      <c r="H24" s="278">
        <v>2.2850164999999998</v>
      </c>
      <c r="I24" s="278">
        <v>-36.287858399999998</v>
      </c>
      <c r="J24" s="278">
        <v>6.5885125999999996</v>
      </c>
      <c r="K24" s="278">
        <v>0.31505349999999999</v>
      </c>
      <c r="L24" s="279">
        <v>40</v>
      </c>
      <c r="M24" s="278">
        <v>0</v>
      </c>
      <c r="N24" s="278">
        <v>0</v>
      </c>
      <c r="O24" s="278">
        <v>0</v>
      </c>
      <c r="P24" s="278">
        <v>0</v>
      </c>
      <c r="Q24" s="280">
        <v>1.0096183914256316</v>
      </c>
      <c r="R24" s="281">
        <v>0.93220000000000003</v>
      </c>
      <c r="S24" s="281">
        <v>0.98939999999999995</v>
      </c>
      <c r="T24" s="281">
        <v>1.0033000000000001</v>
      </c>
      <c r="U24" s="281">
        <v>1.0108999999999999</v>
      </c>
      <c r="V24" s="281">
        <v>1.018</v>
      </c>
      <c r="W24" s="281">
        <v>1.0356000000000001</v>
      </c>
      <c r="X24" s="282">
        <v>1.0106000000000002</v>
      </c>
      <c r="Y24" s="299">
        <v>365.12299999999999</v>
      </c>
      <c r="Z24" s="212"/>
    </row>
    <row r="25" spans="2:26" s="144" customFormat="1">
      <c r="B25" s="145">
        <v>14</v>
      </c>
      <c r="C25" s="146" t="str">
        <f t="shared" si="0"/>
        <v>Lübbecke, Pr. Oldendorf, Rahden</v>
      </c>
      <c r="D25" s="63" t="s">
        <v>248</v>
      </c>
      <c r="E25" s="166" t="s">
        <v>686</v>
      </c>
      <c r="F25" s="303" t="s">
        <v>687</v>
      </c>
      <c r="G25" s="349"/>
      <c r="H25" s="278">
        <v>2.8195655999999998</v>
      </c>
      <c r="I25" s="278">
        <v>-36</v>
      </c>
      <c r="J25" s="278">
        <v>7.7368518000000002</v>
      </c>
      <c r="K25" s="278">
        <v>0.157281</v>
      </c>
      <c r="L25" s="279">
        <v>40</v>
      </c>
      <c r="M25" s="278">
        <v>0</v>
      </c>
      <c r="N25" s="278">
        <v>0</v>
      </c>
      <c r="O25" s="278">
        <v>0</v>
      </c>
      <c r="P25" s="278">
        <v>0</v>
      </c>
      <c r="Q25" s="280">
        <v>0.96576337685759206</v>
      </c>
      <c r="R25" s="281">
        <v>0.93220000000000003</v>
      </c>
      <c r="S25" s="281">
        <v>0.98939999999999995</v>
      </c>
      <c r="T25" s="281">
        <v>1.0033000000000001</v>
      </c>
      <c r="U25" s="281">
        <v>1.0108999999999999</v>
      </c>
      <c r="V25" s="281">
        <v>1.018</v>
      </c>
      <c r="W25" s="281">
        <v>1.0356000000000001</v>
      </c>
      <c r="X25" s="282">
        <v>1.0106000000000002</v>
      </c>
      <c r="Y25" s="299">
        <v>365.12299999999999</v>
      </c>
      <c r="Z25" s="212"/>
    </row>
    <row r="26" spans="2:26" s="144" customFormat="1">
      <c r="B26" s="145">
        <v>15</v>
      </c>
      <c r="C26" s="146" t="str">
        <f t="shared" si="0"/>
        <v>Lübbecke, Pr. Oldendorf, Rahden</v>
      </c>
      <c r="D26" s="63" t="s">
        <v>248</v>
      </c>
      <c r="E26" s="166" t="s">
        <v>688</v>
      </c>
      <c r="F26" s="303" t="s">
        <v>689</v>
      </c>
      <c r="G26" s="349"/>
      <c r="H26" s="278">
        <v>3.3295574999999999</v>
      </c>
      <c r="I26" s="278">
        <v>-36.014621099999999</v>
      </c>
      <c r="J26" s="278">
        <v>8.7767464999999998</v>
      </c>
      <c r="K26" s="278">
        <v>0</v>
      </c>
      <c r="L26" s="279">
        <v>40</v>
      </c>
      <c r="M26" s="278">
        <v>0</v>
      </c>
      <c r="N26" s="278">
        <v>0</v>
      </c>
      <c r="O26" s="278">
        <v>0</v>
      </c>
      <c r="P26" s="278">
        <v>0</v>
      </c>
      <c r="Q26" s="280">
        <v>0.87123951295728519</v>
      </c>
      <c r="R26" s="281">
        <v>0.93220000000000003</v>
      </c>
      <c r="S26" s="281">
        <v>0.98939999999999995</v>
      </c>
      <c r="T26" s="281">
        <v>1.0033000000000001</v>
      </c>
      <c r="U26" s="281">
        <v>1.0108999999999999</v>
      </c>
      <c r="V26" s="281">
        <v>1.018</v>
      </c>
      <c r="W26" s="281">
        <v>1.0356000000000001</v>
      </c>
      <c r="X26" s="282">
        <v>1.0106000000000002</v>
      </c>
      <c r="Y26" s="299">
        <v>365.12299999999999</v>
      </c>
      <c r="Z26" s="212"/>
    </row>
    <row r="27" spans="2:26" s="144" customFormat="1">
      <c r="B27" s="145">
        <v>16</v>
      </c>
      <c r="C27" s="146" t="str">
        <f t="shared" si="0"/>
        <v>Lübbecke, Pr. Oldendorf, Rahden</v>
      </c>
      <c r="D27" s="63" t="s">
        <v>248</v>
      </c>
      <c r="E27" s="166" t="s">
        <v>690</v>
      </c>
      <c r="F27" s="303" t="s">
        <v>691</v>
      </c>
      <c r="G27" s="349"/>
      <c r="H27" s="278">
        <v>3.6017736</v>
      </c>
      <c r="I27" s="278">
        <v>-37.882536799999997</v>
      </c>
      <c r="J27" s="278">
        <v>6.9836070000000001</v>
      </c>
      <c r="K27" s="278">
        <v>5.4826199999999999E-2</v>
      </c>
      <c r="L27" s="279">
        <v>40</v>
      </c>
      <c r="M27" s="278">
        <v>0</v>
      </c>
      <c r="N27" s="278">
        <v>0</v>
      </c>
      <c r="O27" s="278">
        <v>0</v>
      </c>
      <c r="P27" s="278">
        <v>0</v>
      </c>
      <c r="Q27" s="280">
        <v>0.90239375975311864</v>
      </c>
      <c r="R27" s="281">
        <v>0.98970000000000002</v>
      </c>
      <c r="S27" s="281">
        <v>0.9627</v>
      </c>
      <c r="T27" s="281">
        <v>1.0507</v>
      </c>
      <c r="U27" s="281">
        <v>1.0551999999999999</v>
      </c>
      <c r="V27" s="281">
        <v>1.0297000000000001</v>
      </c>
      <c r="W27" s="281">
        <v>0.97670000000000001</v>
      </c>
      <c r="X27" s="282">
        <v>0.9352999999999998</v>
      </c>
      <c r="Y27" s="299">
        <v>365.12299999999999</v>
      </c>
      <c r="Z27" s="212"/>
    </row>
    <row r="28" spans="2:26" s="144" customFormat="1">
      <c r="B28" s="145">
        <v>17</v>
      </c>
      <c r="C28" s="146" t="str">
        <f t="shared" si="0"/>
        <v>Lübbecke, Pr. Oldendorf, Rahden</v>
      </c>
      <c r="D28" s="63" t="s">
        <v>248</v>
      </c>
      <c r="E28" s="166" t="s">
        <v>692</v>
      </c>
      <c r="F28" s="303" t="s">
        <v>693</v>
      </c>
      <c r="G28" s="349"/>
      <c r="H28" s="278">
        <v>3.9320531999999999</v>
      </c>
      <c r="I28" s="278">
        <v>-38.143324800000002</v>
      </c>
      <c r="J28" s="278">
        <v>7.6185871000000001</v>
      </c>
      <c r="K28" s="278">
        <v>2.30297E-2</v>
      </c>
      <c r="L28" s="279">
        <v>40</v>
      </c>
      <c r="M28" s="278">
        <v>0</v>
      </c>
      <c r="N28" s="278">
        <v>0</v>
      </c>
      <c r="O28" s="278">
        <v>0</v>
      </c>
      <c r="P28" s="278">
        <v>0</v>
      </c>
      <c r="Q28" s="280">
        <v>0.84030497703104434</v>
      </c>
      <c r="R28" s="281">
        <v>0.98970000000000002</v>
      </c>
      <c r="S28" s="281">
        <v>0.9627</v>
      </c>
      <c r="T28" s="281">
        <v>1.0507</v>
      </c>
      <c r="U28" s="281">
        <v>1.0551999999999999</v>
      </c>
      <c r="V28" s="281">
        <v>1.0297000000000001</v>
      </c>
      <c r="W28" s="281">
        <v>0.97670000000000001</v>
      </c>
      <c r="X28" s="282">
        <v>0.9352999999999998</v>
      </c>
      <c r="Y28" s="299">
        <v>365.12299999999999</v>
      </c>
      <c r="Z28" s="212"/>
    </row>
    <row r="29" spans="2:26" s="144" customFormat="1">
      <c r="B29" s="145">
        <v>18</v>
      </c>
      <c r="C29" s="146" t="str">
        <f t="shared" si="0"/>
        <v>Lübbecke, Pr. Oldendorf, Rahden</v>
      </c>
      <c r="D29" s="63" t="s">
        <v>248</v>
      </c>
      <c r="E29" s="166" t="s">
        <v>694</v>
      </c>
      <c r="F29" s="303" t="s">
        <v>695</v>
      </c>
      <c r="G29" s="349"/>
      <c r="H29" s="278">
        <v>2.3742828</v>
      </c>
      <c r="I29" s="278">
        <v>-34.759550099999998</v>
      </c>
      <c r="J29" s="278">
        <v>5.9987037000000001</v>
      </c>
      <c r="K29" s="278">
        <v>0.14944109999999999</v>
      </c>
      <c r="L29" s="279">
        <v>40</v>
      </c>
      <c r="M29" s="278">
        <v>0</v>
      </c>
      <c r="N29" s="278">
        <v>0</v>
      </c>
      <c r="O29" s="278">
        <v>0</v>
      </c>
      <c r="P29" s="278">
        <v>0</v>
      </c>
      <c r="Q29" s="280">
        <v>1.0479487147363051</v>
      </c>
      <c r="R29" s="281">
        <v>1.0358000000000001</v>
      </c>
      <c r="S29" s="281">
        <v>1.0232000000000001</v>
      </c>
      <c r="T29" s="281">
        <v>1.0251999999999999</v>
      </c>
      <c r="U29" s="281">
        <v>1.0295000000000001</v>
      </c>
      <c r="V29" s="281">
        <v>1.0253000000000001</v>
      </c>
      <c r="W29" s="281">
        <v>0.96750000000000003</v>
      </c>
      <c r="X29" s="282">
        <v>0.89350000000000041</v>
      </c>
      <c r="Y29" s="299">
        <v>365.12299999999999</v>
      </c>
      <c r="Z29" s="212"/>
    </row>
    <row r="30" spans="2:26" s="144" customFormat="1">
      <c r="B30" s="145">
        <v>19</v>
      </c>
      <c r="C30" s="146" t="str">
        <f t="shared" si="0"/>
        <v>Lübbecke, Pr. Oldendorf, Rahden</v>
      </c>
      <c r="D30" s="63" t="s">
        <v>248</v>
      </c>
      <c r="E30" s="166" t="s">
        <v>696</v>
      </c>
      <c r="F30" s="303" t="s">
        <v>697</v>
      </c>
      <c r="G30" s="349"/>
      <c r="H30" s="278">
        <v>3.5811213999999998</v>
      </c>
      <c r="I30" s="278">
        <v>-36.965006500000001</v>
      </c>
      <c r="J30" s="278">
        <v>7.2256947</v>
      </c>
      <c r="K30" s="278">
        <v>4.4841600000000002E-2</v>
      </c>
      <c r="L30" s="279">
        <v>40</v>
      </c>
      <c r="M30" s="278">
        <v>0</v>
      </c>
      <c r="N30" s="278">
        <v>0</v>
      </c>
      <c r="O30" s="278">
        <v>0</v>
      </c>
      <c r="P30" s="278">
        <v>0</v>
      </c>
      <c r="Q30" s="280">
        <v>0.97852945357176691</v>
      </c>
      <c r="R30" s="281">
        <v>1.0358000000000001</v>
      </c>
      <c r="S30" s="281">
        <v>1.0232000000000001</v>
      </c>
      <c r="T30" s="281">
        <v>1.0251999999999999</v>
      </c>
      <c r="U30" s="281">
        <v>1.0295000000000001</v>
      </c>
      <c r="V30" s="281">
        <v>1.0253000000000001</v>
      </c>
      <c r="W30" s="281">
        <v>0.96750000000000003</v>
      </c>
      <c r="X30" s="282">
        <v>0.89350000000000041</v>
      </c>
      <c r="Y30" s="299">
        <v>365.12299999999999</v>
      </c>
      <c r="Z30" s="212"/>
    </row>
    <row r="31" spans="2:26" s="144" customFormat="1">
      <c r="B31" s="145">
        <v>20</v>
      </c>
      <c r="C31" s="146" t="str">
        <f t="shared" si="0"/>
        <v>Lübbecke, Pr. Oldendorf, Rahden</v>
      </c>
      <c r="D31" s="63" t="s">
        <v>248</v>
      </c>
      <c r="E31" s="166" t="s">
        <v>698</v>
      </c>
      <c r="F31" s="303" t="s">
        <v>699</v>
      </c>
      <c r="G31" s="349"/>
      <c r="H31" s="278">
        <v>4.0196902000000003</v>
      </c>
      <c r="I31" s="278">
        <v>-37.828203700000003</v>
      </c>
      <c r="J31" s="278">
        <v>8.1593368999999996</v>
      </c>
      <c r="K31" s="278">
        <v>4.72845E-2</v>
      </c>
      <c r="L31" s="279">
        <v>40</v>
      </c>
      <c r="M31" s="278">
        <v>0</v>
      </c>
      <c r="N31" s="278">
        <v>0</v>
      </c>
      <c r="O31" s="278">
        <v>0</v>
      </c>
      <c r="P31" s="278">
        <v>0</v>
      </c>
      <c r="Q31" s="280">
        <v>0.86486713303260787</v>
      </c>
      <c r="R31" s="281">
        <v>1.0358000000000001</v>
      </c>
      <c r="S31" s="281">
        <v>1.0232000000000001</v>
      </c>
      <c r="T31" s="281">
        <v>1.0251999999999999</v>
      </c>
      <c r="U31" s="281">
        <v>1.0295000000000001</v>
      </c>
      <c r="V31" s="281">
        <v>1.0253000000000001</v>
      </c>
      <c r="W31" s="281">
        <v>0.96750000000000003</v>
      </c>
      <c r="X31" s="282">
        <v>0.89350000000000041</v>
      </c>
      <c r="Y31" s="299">
        <v>365.12299999999999</v>
      </c>
      <c r="Z31" s="212"/>
    </row>
    <row r="32" spans="2:26" s="144" customFormat="1">
      <c r="B32" s="145">
        <v>21</v>
      </c>
      <c r="C32" s="146" t="str">
        <f t="shared" si="0"/>
        <v>Lübbecke, Pr. Oldendorf, Rahden</v>
      </c>
      <c r="D32" s="63" t="s">
        <v>248</v>
      </c>
      <c r="E32" s="166" t="s">
        <v>700</v>
      </c>
      <c r="F32" s="303" t="s">
        <v>701</v>
      </c>
      <c r="G32" s="349"/>
      <c r="H32" s="278">
        <v>4.8252376000000003</v>
      </c>
      <c r="I32" s="278">
        <v>-39.280256399999999</v>
      </c>
      <c r="J32" s="278">
        <v>8.6240217000000001</v>
      </c>
      <c r="K32" s="278">
        <v>9.9944999999999999E-3</v>
      </c>
      <c r="L32" s="279">
        <v>40</v>
      </c>
      <c r="M32" s="278">
        <v>0</v>
      </c>
      <c r="N32" s="278">
        <v>0</v>
      </c>
      <c r="O32" s="278">
        <v>0</v>
      </c>
      <c r="P32" s="278">
        <v>0</v>
      </c>
      <c r="Q32" s="280">
        <v>0.7135891999263051</v>
      </c>
      <c r="R32" s="281">
        <v>1.0358000000000001</v>
      </c>
      <c r="S32" s="281">
        <v>1.0232000000000001</v>
      </c>
      <c r="T32" s="281">
        <v>1.0251999999999999</v>
      </c>
      <c r="U32" s="281">
        <v>1.0295000000000001</v>
      </c>
      <c r="V32" s="281">
        <v>1.0253000000000001</v>
      </c>
      <c r="W32" s="281">
        <v>0.96750000000000003</v>
      </c>
      <c r="X32" s="282">
        <v>0.89350000000000041</v>
      </c>
      <c r="Y32" s="299">
        <v>365.12299999999999</v>
      </c>
      <c r="Z32" s="212"/>
    </row>
    <row r="33" spans="2:26" s="144" customFormat="1">
      <c r="B33" s="145">
        <v>22</v>
      </c>
      <c r="C33" s="146" t="str">
        <f t="shared" si="0"/>
        <v>Lübbecke, Pr. Oldendorf, Rahden</v>
      </c>
      <c r="D33" s="63" t="s">
        <v>248</v>
      </c>
      <c r="E33" s="166" t="s">
        <v>702</v>
      </c>
      <c r="F33" s="303" t="s">
        <v>703</v>
      </c>
      <c r="G33" s="349"/>
      <c r="H33" s="278">
        <v>3.0084346000000002</v>
      </c>
      <c r="I33" s="278">
        <v>-36.607845300000001</v>
      </c>
      <c r="J33" s="278">
        <v>7.3211870000000001</v>
      </c>
      <c r="K33" s="278">
        <v>0.15496599999999999</v>
      </c>
      <c r="L33" s="279">
        <v>40</v>
      </c>
      <c r="M33" s="278">
        <v>0</v>
      </c>
      <c r="N33" s="278">
        <v>0</v>
      </c>
      <c r="O33" s="278">
        <v>0</v>
      </c>
      <c r="P33" s="278">
        <v>0</v>
      </c>
      <c r="Q33" s="280">
        <v>0.97302438504000599</v>
      </c>
      <c r="R33" s="281">
        <v>1.03</v>
      </c>
      <c r="S33" s="281">
        <v>1.03</v>
      </c>
      <c r="T33" s="281">
        <v>1.02</v>
      </c>
      <c r="U33" s="281">
        <v>1.03</v>
      </c>
      <c r="V33" s="281">
        <v>1.01</v>
      </c>
      <c r="W33" s="281">
        <v>0.93</v>
      </c>
      <c r="X33" s="282">
        <v>0.95000000000000018</v>
      </c>
      <c r="Y33" s="299">
        <v>365.12299999999999</v>
      </c>
      <c r="Z33" s="212"/>
    </row>
    <row r="34" spans="2:26" s="144" customFormat="1">
      <c r="B34" s="145">
        <v>23</v>
      </c>
      <c r="C34" s="146" t="str">
        <f t="shared" si="0"/>
        <v>Lübbecke, Pr. Oldendorf, Rahden</v>
      </c>
      <c r="D34" s="63" t="s">
        <v>248</v>
      </c>
      <c r="E34" s="166" t="s">
        <v>704</v>
      </c>
      <c r="F34" s="303" t="s">
        <v>705</v>
      </c>
      <c r="G34" s="349"/>
      <c r="H34" s="278">
        <v>1.4159571</v>
      </c>
      <c r="I34" s="278">
        <v>-30.842519200000002</v>
      </c>
      <c r="J34" s="278">
        <v>6.3467557000000001</v>
      </c>
      <c r="K34" s="278">
        <v>0.3211791</v>
      </c>
      <c r="L34" s="279">
        <v>40</v>
      </c>
      <c r="M34" s="278">
        <v>0</v>
      </c>
      <c r="N34" s="278">
        <v>0</v>
      </c>
      <c r="O34" s="278">
        <v>0</v>
      </c>
      <c r="P34" s="278">
        <v>0</v>
      </c>
      <c r="Q34" s="280">
        <v>1.1115541514542226</v>
      </c>
      <c r="R34" s="281">
        <v>1.0354000000000001</v>
      </c>
      <c r="S34" s="281">
        <v>1.0523</v>
      </c>
      <c r="T34" s="281">
        <v>1.0448999999999999</v>
      </c>
      <c r="U34" s="281">
        <v>1.0494000000000001</v>
      </c>
      <c r="V34" s="281">
        <v>0.98850000000000005</v>
      </c>
      <c r="W34" s="281">
        <v>0.88600000000000001</v>
      </c>
      <c r="X34" s="282">
        <v>0.94349999999999934</v>
      </c>
      <c r="Y34" s="299">
        <v>365.12299999999999</v>
      </c>
      <c r="Z34" s="212"/>
    </row>
    <row r="35" spans="2:26" s="144" customFormat="1">
      <c r="B35" s="145">
        <v>24</v>
      </c>
      <c r="C35" s="146" t="str">
        <f t="shared" si="0"/>
        <v>Lübbecke, Pr. Oldendorf, Rahden</v>
      </c>
      <c r="D35" s="63" t="s">
        <v>248</v>
      </c>
      <c r="E35" s="166" t="s">
        <v>706</v>
      </c>
      <c r="F35" s="303" t="s">
        <v>707</v>
      </c>
      <c r="G35" s="349"/>
      <c r="H35" s="278">
        <v>2.7172288</v>
      </c>
      <c r="I35" s="278">
        <v>-35.141256300000002</v>
      </c>
      <c r="J35" s="278">
        <v>7.1303394999999998</v>
      </c>
      <c r="K35" s="278">
        <v>0.14184720000000001</v>
      </c>
      <c r="L35" s="279">
        <v>40</v>
      </c>
      <c r="M35" s="278">
        <v>0</v>
      </c>
      <c r="N35" s="278">
        <v>0</v>
      </c>
      <c r="O35" s="278">
        <v>0</v>
      </c>
      <c r="P35" s="278">
        <v>0</v>
      </c>
      <c r="Q35" s="280">
        <v>1.0630299199876638</v>
      </c>
      <c r="R35" s="281">
        <v>1.0354000000000001</v>
      </c>
      <c r="S35" s="281">
        <v>1.0523</v>
      </c>
      <c r="T35" s="281">
        <v>1.0448999999999999</v>
      </c>
      <c r="U35" s="281">
        <v>1.0494000000000001</v>
      </c>
      <c r="V35" s="281">
        <v>0.98850000000000005</v>
      </c>
      <c r="W35" s="281">
        <v>0.88600000000000001</v>
      </c>
      <c r="X35" s="282">
        <v>0.94349999999999934</v>
      </c>
      <c r="Y35" s="299">
        <v>365.12299999999999</v>
      </c>
      <c r="Z35" s="212"/>
    </row>
    <row r="36" spans="2:26" s="144" customFormat="1">
      <c r="B36" s="145">
        <v>25</v>
      </c>
      <c r="C36" s="146" t="str">
        <f t="shared" si="0"/>
        <v>Lübbecke, Pr. Oldendorf, Rahden</v>
      </c>
      <c r="D36" s="63" t="s">
        <v>248</v>
      </c>
      <c r="E36" s="166" t="s">
        <v>708</v>
      </c>
      <c r="F36" s="303" t="s">
        <v>709</v>
      </c>
      <c r="G36" s="349"/>
      <c r="H36" s="278">
        <v>3.4428942999999999</v>
      </c>
      <c r="I36" s="278">
        <v>-36.659050399999998</v>
      </c>
      <c r="J36" s="278">
        <v>7.6083226000000002</v>
      </c>
      <c r="K36" s="278">
        <v>7.4685000000000001E-2</v>
      </c>
      <c r="L36" s="279">
        <v>40</v>
      </c>
      <c r="M36" s="278">
        <v>0</v>
      </c>
      <c r="N36" s="278">
        <v>0</v>
      </c>
      <c r="O36" s="278">
        <v>0</v>
      </c>
      <c r="P36" s="278">
        <v>0</v>
      </c>
      <c r="Q36" s="280">
        <v>0.97768382110526542</v>
      </c>
      <c r="R36" s="281">
        <v>1.0354000000000001</v>
      </c>
      <c r="S36" s="281">
        <v>1.0523</v>
      </c>
      <c r="T36" s="281">
        <v>1.0448999999999999</v>
      </c>
      <c r="U36" s="281">
        <v>1.0494000000000001</v>
      </c>
      <c r="V36" s="281">
        <v>0.98850000000000005</v>
      </c>
      <c r="W36" s="281">
        <v>0.88600000000000001</v>
      </c>
      <c r="X36" s="282">
        <v>0.94349999999999934</v>
      </c>
      <c r="Y36" s="299">
        <v>365.12299999999999</v>
      </c>
      <c r="Z36" s="212"/>
    </row>
    <row r="37" spans="2:26" s="144" customFormat="1">
      <c r="B37" s="145">
        <v>26</v>
      </c>
      <c r="C37" s="146" t="str">
        <f t="shared" si="0"/>
        <v>Lübbecke, Pr. Oldendorf, Rahden</v>
      </c>
      <c r="D37" s="63" t="s">
        <v>248</v>
      </c>
      <c r="E37" s="166" t="s">
        <v>710</v>
      </c>
      <c r="F37" s="303" t="s">
        <v>711</v>
      </c>
      <c r="G37" s="349"/>
      <c r="H37" s="278">
        <v>4.3624833000000001</v>
      </c>
      <c r="I37" s="278">
        <v>-38.6634022</v>
      </c>
      <c r="J37" s="278">
        <v>7.5974643999999998</v>
      </c>
      <c r="K37" s="278">
        <v>8.3263999999999994E-3</v>
      </c>
      <c r="L37" s="279">
        <v>40</v>
      </c>
      <c r="M37" s="278">
        <v>0</v>
      </c>
      <c r="N37" s="278">
        <v>0</v>
      </c>
      <c r="O37" s="278">
        <v>0</v>
      </c>
      <c r="P37" s="278">
        <v>0</v>
      </c>
      <c r="Q37" s="280">
        <v>0.84588853011795484</v>
      </c>
      <c r="R37" s="281">
        <v>1.0354000000000001</v>
      </c>
      <c r="S37" s="281">
        <v>1.0523</v>
      </c>
      <c r="T37" s="281">
        <v>1.0448999999999999</v>
      </c>
      <c r="U37" s="281">
        <v>1.0494000000000001</v>
      </c>
      <c r="V37" s="281">
        <v>0.98850000000000005</v>
      </c>
      <c r="W37" s="281">
        <v>0.88600000000000001</v>
      </c>
      <c r="X37" s="282">
        <v>0.94349999999999934</v>
      </c>
      <c r="Y37" s="299">
        <v>365.12299999999999</v>
      </c>
      <c r="Z37" s="212"/>
    </row>
    <row r="38" spans="2:26" s="144" customFormat="1">
      <c r="B38" s="145">
        <v>27</v>
      </c>
      <c r="C38" s="146" t="str">
        <f t="shared" si="0"/>
        <v>Lübbecke, Pr. Oldendorf, Rahden</v>
      </c>
      <c r="D38" s="63" t="s">
        <v>248</v>
      </c>
      <c r="E38" s="166" t="s">
        <v>712</v>
      </c>
      <c r="F38" s="303" t="s">
        <v>713</v>
      </c>
      <c r="G38" s="349"/>
      <c r="H38" s="278">
        <v>2.3877617999999998</v>
      </c>
      <c r="I38" s="278">
        <v>-34.721360500000003</v>
      </c>
      <c r="J38" s="278">
        <v>5.8164303999999998</v>
      </c>
      <c r="K38" s="278">
        <v>0.12081939999999999</v>
      </c>
      <c r="L38" s="279">
        <v>40</v>
      </c>
      <c r="M38" s="278">
        <v>0</v>
      </c>
      <c r="N38" s="278">
        <v>0</v>
      </c>
      <c r="O38" s="278">
        <v>0</v>
      </c>
      <c r="P38" s="278">
        <v>0</v>
      </c>
      <c r="Q38" s="280">
        <v>1.0365184142102302</v>
      </c>
      <c r="R38" s="281">
        <v>1.0354000000000001</v>
      </c>
      <c r="S38" s="281">
        <v>1.0523</v>
      </c>
      <c r="T38" s="281">
        <v>1.0448999999999999</v>
      </c>
      <c r="U38" s="281">
        <v>1.0494000000000001</v>
      </c>
      <c r="V38" s="281">
        <v>0.98850000000000005</v>
      </c>
      <c r="W38" s="281">
        <v>0.88600000000000001</v>
      </c>
      <c r="X38" s="282">
        <v>0.94349999999999934</v>
      </c>
      <c r="Y38" s="299">
        <v>365.12299999999999</v>
      </c>
      <c r="Z38" s="212"/>
    </row>
    <row r="39" spans="2:26" s="144" customFormat="1">
      <c r="B39" s="145">
        <v>28</v>
      </c>
      <c r="C39" s="146" t="str">
        <f t="shared" si="0"/>
        <v>Lübbecke, Pr. Oldendorf, Rahden</v>
      </c>
      <c r="D39" s="63" t="s">
        <v>248</v>
      </c>
      <c r="E39" s="166" t="s">
        <v>714</v>
      </c>
      <c r="F39" s="303" t="s">
        <v>715</v>
      </c>
      <c r="G39" s="349"/>
      <c r="H39" s="278">
        <v>2.5187775000000001</v>
      </c>
      <c r="I39" s="278">
        <v>-35.033375399999997</v>
      </c>
      <c r="J39" s="278">
        <v>6.2240634000000004</v>
      </c>
      <c r="K39" s="278">
        <v>0.10107820000000001</v>
      </c>
      <c r="L39" s="279">
        <v>40</v>
      </c>
      <c r="M39" s="278">
        <v>0</v>
      </c>
      <c r="N39" s="278">
        <v>0</v>
      </c>
      <c r="O39" s="278">
        <v>0</v>
      </c>
      <c r="P39" s="278">
        <v>0</v>
      </c>
      <c r="Q39" s="280">
        <v>1.0146273685996503</v>
      </c>
      <c r="R39" s="281">
        <v>1.0354000000000001</v>
      </c>
      <c r="S39" s="281">
        <v>1.0523</v>
      </c>
      <c r="T39" s="281">
        <v>1.0448999999999999</v>
      </c>
      <c r="U39" s="281">
        <v>1.0494000000000001</v>
      </c>
      <c r="V39" s="281">
        <v>0.98850000000000005</v>
      </c>
      <c r="W39" s="281">
        <v>0.88600000000000001</v>
      </c>
      <c r="X39" s="282">
        <v>0.94349999999999934</v>
      </c>
      <c r="Y39" s="299">
        <v>365.12299999999999</v>
      </c>
      <c r="Z39" s="212"/>
    </row>
    <row r="40" spans="2:26" s="144" customFormat="1">
      <c r="B40" s="145">
        <v>29</v>
      </c>
      <c r="C40" s="146" t="str">
        <f t="shared" si="0"/>
        <v>Lübbecke, Pr. Oldendorf, Rahden</v>
      </c>
      <c r="D40" s="63" t="s">
        <v>248</v>
      </c>
      <c r="E40" s="166" t="s">
        <v>716</v>
      </c>
      <c r="F40" s="303" t="s">
        <v>717</v>
      </c>
      <c r="G40" s="349"/>
      <c r="H40" s="278">
        <v>2.6564405999999998</v>
      </c>
      <c r="I40" s="278">
        <v>-35.2516927</v>
      </c>
      <c r="J40" s="278">
        <v>6.5182659000000003</v>
      </c>
      <c r="K40" s="278">
        <v>8.1205899999999998E-2</v>
      </c>
      <c r="L40" s="279">
        <v>40</v>
      </c>
      <c r="M40" s="278">
        <v>0</v>
      </c>
      <c r="N40" s="278">
        <v>0</v>
      </c>
      <c r="O40" s="278">
        <v>0</v>
      </c>
      <c r="P40" s="278">
        <v>0</v>
      </c>
      <c r="Q40" s="280">
        <v>1.0038516847509584</v>
      </c>
      <c r="R40" s="281">
        <v>1.0354000000000001</v>
      </c>
      <c r="S40" s="281">
        <v>1.0523</v>
      </c>
      <c r="T40" s="281">
        <v>1.0448999999999999</v>
      </c>
      <c r="U40" s="281">
        <v>1.0494000000000001</v>
      </c>
      <c r="V40" s="281">
        <v>0.98850000000000005</v>
      </c>
      <c r="W40" s="281">
        <v>0.88600000000000001</v>
      </c>
      <c r="X40" s="282">
        <v>0.94349999999999934</v>
      </c>
      <c r="Y40" s="299">
        <v>365.12299999999999</v>
      </c>
      <c r="Z40" s="212"/>
    </row>
    <row r="41" spans="2:26" s="144" customFormat="1">
      <c r="B41" s="145">
        <v>30</v>
      </c>
      <c r="C41" s="146" t="str">
        <f t="shared" si="0"/>
        <v>Lübbecke, Pr. Oldendorf, Rahden</v>
      </c>
      <c r="D41" s="63" t="s">
        <v>248</v>
      </c>
      <c r="E41" s="166" t="s">
        <v>718</v>
      </c>
      <c r="F41" s="303" t="s">
        <v>719</v>
      </c>
      <c r="G41" s="349"/>
      <c r="H41" s="278">
        <v>1.8644533999999999</v>
      </c>
      <c r="I41" s="278">
        <v>-30.707163300000001</v>
      </c>
      <c r="J41" s="278">
        <v>6.4626937</v>
      </c>
      <c r="K41" s="278">
        <v>0.10483389999999999</v>
      </c>
      <c r="L41" s="279">
        <v>40</v>
      </c>
      <c r="M41" s="278">
        <v>0</v>
      </c>
      <c r="N41" s="278">
        <v>0</v>
      </c>
      <c r="O41" s="278">
        <v>0</v>
      </c>
      <c r="P41" s="278">
        <v>0</v>
      </c>
      <c r="Q41" s="280">
        <v>1.160559470056711</v>
      </c>
      <c r="R41" s="281">
        <v>1.0699000000000001</v>
      </c>
      <c r="S41" s="281">
        <v>1.0365</v>
      </c>
      <c r="T41" s="281">
        <v>0.99329999999999996</v>
      </c>
      <c r="U41" s="281">
        <v>0.99480000000000002</v>
      </c>
      <c r="V41" s="281">
        <v>1.0659000000000001</v>
      </c>
      <c r="W41" s="281">
        <v>0.93620000000000003</v>
      </c>
      <c r="X41" s="282">
        <v>0.90339999999999954</v>
      </c>
      <c r="Y41" s="299">
        <v>365.12299999999999</v>
      </c>
      <c r="Z41" s="212"/>
    </row>
    <row r="42" spans="2:26" s="144" customFormat="1">
      <c r="B42" s="145">
        <v>31</v>
      </c>
      <c r="C42" s="146" t="str">
        <f t="shared" si="0"/>
        <v>Lübbecke, Pr. Oldendorf, Rahden</v>
      </c>
      <c r="D42" s="63" t="s">
        <v>248</v>
      </c>
      <c r="E42" s="166" t="s">
        <v>720</v>
      </c>
      <c r="F42" s="303" t="s">
        <v>721</v>
      </c>
      <c r="G42" s="349"/>
      <c r="H42" s="278">
        <v>2.2908184</v>
      </c>
      <c r="I42" s="278">
        <v>-33.147686700000001</v>
      </c>
      <c r="J42" s="278">
        <v>6.3714765</v>
      </c>
      <c r="K42" s="278">
        <v>8.1002299999999999E-2</v>
      </c>
      <c r="L42" s="279">
        <v>40</v>
      </c>
      <c r="M42" s="278">
        <v>0</v>
      </c>
      <c r="N42" s="278">
        <v>0</v>
      </c>
      <c r="O42" s="278">
        <v>0</v>
      </c>
      <c r="P42" s="278">
        <v>0</v>
      </c>
      <c r="Q42" s="280">
        <v>1.0983698855130604</v>
      </c>
      <c r="R42" s="281">
        <v>1.0699000000000001</v>
      </c>
      <c r="S42" s="281">
        <v>1.0365</v>
      </c>
      <c r="T42" s="281">
        <v>0.99329999999999996</v>
      </c>
      <c r="U42" s="281">
        <v>0.99480000000000002</v>
      </c>
      <c r="V42" s="281">
        <v>1.0659000000000001</v>
      </c>
      <c r="W42" s="281">
        <v>0.93620000000000003</v>
      </c>
      <c r="X42" s="282">
        <v>0.90339999999999954</v>
      </c>
      <c r="Y42" s="299">
        <v>365.12299999999999</v>
      </c>
      <c r="Z42" s="212"/>
    </row>
    <row r="43" spans="2:26" s="144" customFormat="1">
      <c r="B43" s="145">
        <v>32</v>
      </c>
      <c r="C43" s="146" t="str">
        <f t="shared" si="0"/>
        <v>Lübbecke, Pr. Oldendorf, Rahden</v>
      </c>
      <c r="D43" s="63" t="s">
        <v>248</v>
      </c>
      <c r="E43" s="166" t="s">
        <v>722</v>
      </c>
      <c r="F43" s="303" t="s">
        <v>723</v>
      </c>
      <c r="G43" s="349"/>
      <c r="H43" s="278">
        <v>2.7882424000000001</v>
      </c>
      <c r="I43" s="278">
        <v>-34.880612999999997</v>
      </c>
      <c r="J43" s="278">
        <v>6.5951899000000003</v>
      </c>
      <c r="K43" s="278">
        <v>5.4032900000000002E-2</v>
      </c>
      <c r="L43" s="279">
        <v>40</v>
      </c>
      <c r="M43" s="278">
        <v>0</v>
      </c>
      <c r="N43" s="278">
        <v>0</v>
      </c>
      <c r="O43" s="278">
        <v>0</v>
      </c>
      <c r="P43" s="278">
        <v>0</v>
      </c>
      <c r="Q43" s="280">
        <v>1.0622306107520199</v>
      </c>
      <c r="R43" s="281">
        <v>1.0699000000000001</v>
      </c>
      <c r="S43" s="281">
        <v>1.0365</v>
      </c>
      <c r="T43" s="281">
        <v>0.99329999999999996</v>
      </c>
      <c r="U43" s="281">
        <v>0.99480000000000002</v>
      </c>
      <c r="V43" s="281">
        <v>1.0659000000000001</v>
      </c>
      <c r="W43" s="281">
        <v>0.93620000000000003</v>
      </c>
      <c r="X43" s="282">
        <v>0.90339999999999954</v>
      </c>
      <c r="Y43" s="299">
        <v>365.12299999999999</v>
      </c>
      <c r="Z43" s="212"/>
    </row>
    <row r="44" spans="2:26" s="144" customFormat="1">
      <c r="B44" s="145">
        <v>33</v>
      </c>
      <c r="C44" s="146" t="str">
        <f t="shared" si="0"/>
        <v>Lübbecke, Pr. Oldendorf, Rahden</v>
      </c>
      <c r="D44" s="63" t="s">
        <v>248</v>
      </c>
      <c r="E44" s="166" t="s">
        <v>724</v>
      </c>
      <c r="F44" s="303" t="s">
        <v>725</v>
      </c>
      <c r="G44" s="349"/>
      <c r="H44" s="278">
        <v>3.1177248</v>
      </c>
      <c r="I44" s="278">
        <v>-35.871506199999999</v>
      </c>
      <c r="J44" s="278">
        <v>7.5186828999999999</v>
      </c>
      <c r="K44" s="278">
        <v>3.4330100000000002E-2</v>
      </c>
      <c r="L44" s="279">
        <v>40</v>
      </c>
      <c r="M44" s="278">
        <v>0</v>
      </c>
      <c r="N44" s="278">
        <v>0</v>
      </c>
      <c r="O44" s="278">
        <v>0</v>
      </c>
      <c r="P44" s="278">
        <v>0</v>
      </c>
      <c r="Q44" s="280">
        <v>0.9622064996731321</v>
      </c>
      <c r="R44" s="281">
        <v>1.0699000000000001</v>
      </c>
      <c r="S44" s="281">
        <v>1.0365</v>
      </c>
      <c r="T44" s="281">
        <v>0.99329999999999996</v>
      </c>
      <c r="U44" s="281">
        <v>0.99480000000000002</v>
      </c>
      <c r="V44" s="281">
        <v>1.0659000000000001</v>
      </c>
      <c r="W44" s="281">
        <v>0.93620000000000003</v>
      </c>
      <c r="X44" s="282">
        <v>0.90339999999999954</v>
      </c>
      <c r="Y44" s="299">
        <v>365.12299999999999</v>
      </c>
      <c r="Z44" s="212"/>
    </row>
    <row r="45" spans="2:26" s="144" customFormat="1">
      <c r="B45" s="145">
        <v>34</v>
      </c>
      <c r="C45" s="146" t="str">
        <f t="shared" si="0"/>
        <v>Lübbecke, Pr. Oldendorf, Rahden</v>
      </c>
      <c r="D45" s="63" t="s">
        <v>248</v>
      </c>
      <c r="E45" s="166" t="s">
        <v>726</v>
      </c>
      <c r="F45" s="303" t="s">
        <v>727</v>
      </c>
      <c r="G45" s="349"/>
      <c r="H45" s="278">
        <v>3.5862354999999999</v>
      </c>
      <c r="I45" s="278">
        <v>-37.080299400000001</v>
      </c>
      <c r="J45" s="278">
        <v>8.2420571999999996</v>
      </c>
      <c r="K45" s="278">
        <v>1.4600800000000001E-2</v>
      </c>
      <c r="L45" s="279">
        <v>40</v>
      </c>
      <c r="M45" s="278">
        <v>0</v>
      </c>
      <c r="N45" s="278">
        <v>0</v>
      </c>
      <c r="O45" s="278">
        <v>0</v>
      </c>
      <c r="P45" s="278">
        <v>0</v>
      </c>
      <c r="Q45" s="280">
        <v>0.83553215880324316</v>
      </c>
      <c r="R45" s="281">
        <v>1.0699000000000001</v>
      </c>
      <c r="S45" s="281">
        <v>1.0365</v>
      </c>
      <c r="T45" s="281">
        <v>0.99329999999999996</v>
      </c>
      <c r="U45" s="281">
        <v>0.99480000000000002</v>
      </c>
      <c r="V45" s="281">
        <v>1.0659000000000001</v>
      </c>
      <c r="W45" s="281">
        <v>0.93620000000000003</v>
      </c>
      <c r="X45" s="282">
        <v>0.90339999999999954</v>
      </c>
      <c r="Y45" s="299">
        <v>365.12299999999999</v>
      </c>
      <c r="Z45" s="212"/>
    </row>
    <row r="46" spans="2:26" s="144" customFormat="1">
      <c r="B46" s="145">
        <v>35</v>
      </c>
      <c r="C46" s="146" t="str">
        <f t="shared" si="0"/>
        <v>Lübbecke, Pr. Oldendorf, Rahden</v>
      </c>
      <c r="D46" s="63" t="s">
        <v>248</v>
      </c>
      <c r="E46" s="166" t="s">
        <v>728</v>
      </c>
      <c r="F46" s="303" t="s">
        <v>729</v>
      </c>
      <c r="G46" s="349"/>
      <c r="H46" s="278">
        <v>2.5784172999999999</v>
      </c>
      <c r="I46" s="278">
        <v>-34.732126100000002</v>
      </c>
      <c r="J46" s="278">
        <v>6.4805035000000002</v>
      </c>
      <c r="K46" s="278">
        <v>0.14077290000000001</v>
      </c>
      <c r="L46" s="279">
        <v>40</v>
      </c>
      <c r="M46" s="278">
        <v>0</v>
      </c>
      <c r="N46" s="278">
        <v>0</v>
      </c>
      <c r="O46" s="278">
        <v>0</v>
      </c>
      <c r="P46" s="278">
        <v>0</v>
      </c>
      <c r="Q46" s="280">
        <v>1.0955534247670413</v>
      </c>
      <c r="R46" s="281">
        <v>1.0214000000000001</v>
      </c>
      <c r="S46" s="281">
        <v>1.0866</v>
      </c>
      <c r="T46" s="281">
        <v>1.0720000000000001</v>
      </c>
      <c r="U46" s="281">
        <v>1.0557000000000001</v>
      </c>
      <c r="V46" s="281">
        <v>1.0117</v>
      </c>
      <c r="W46" s="281">
        <v>0.90010000000000001</v>
      </c>
      <c r="X46" s="282">
        <v>0.85249999999999915</v>
      </c>
      <c r="Y46" s="299">
        <v>365.12299999999999</v>
      </c>
      <c r="Z46" s="212"/>
    </row>
    <row r="47" spans="2:26" s="144" customFormat="1">
      <c r="B47" s="145">
        <v>36</v>
      </c>
      <c r="C47" s="146" t="str">
        <f t="shared" si="0"/>
        <v>Lübbecke, Pr. Oldendorf, Rahden</v>
      </c>
      <c r="D47" s="63" t="s">
        <v>248</v>
      </c>
      <c r="E47" s="166" t="s">
        <v>730</v>
      </c>
      <c r="F47" s="303" t="s">
        <v>731</v>
      </c>
      <c r="G47" s="349"/>
      <c r="H47" s="278">
        <v>4.7462814</v>
      </c>
      <c r="I47" s="278">
        <v>-38.750429400000002</v>
      </c>
      <c r="J47" s="278">
        <v>10.275333399999999</v>
      </c>
      <c r="K47" s="278">
        <v>0</v>
      </c>
      <c r="L47" s="279">
        <v>40</v>
      </c>
      <c r="M47" s="278">
        <v>0</v>
      </c>
      <c r="N47" s="278">
        <v>0</v>
      </c>
      <c r="O47" s="278">
        <v>0</v>
      </c>
      <c r="P47" s="278">
        <v>0</v>
      </c>
      <c r="Q47" s="280">
        <v>0.58254597027316624</v>
      </c>
      <c r="R47" s="281">
        <v>1.0214000000000001</v>
      </c>
      <c r="S47" s="281">
        <v>1.0866</v>
      </c>
      <c r="T47" s="281">
        <v>1.0720000000000001</v>
      </c>
      <c r="U47" s="281">
        <v>1.0557000000000001</v>
      </c>
      <c r="V47" s="281">
        <v>1.0117</v>
      </c>
      <c r="W47" s="281">
        <v>0.90010000000000001</v>
      </c>
      <c r="X47" s="282">
        <v>0.85249999999999915</v>
      </c>
      <c r="Y47" s="299">
        <v>365.12299999999999</v>
      </c>
      <c r="Z47" s="212"/>
    </row>
    <row r="48" spans="2:26" s="144" customFormat="1">
      <c r="B48" s="350">
        <v>37</v>
      </c>
      <c r="C48" s="351" t="str">
        <f t="shared" si="0"/>
        <v>Lübbecke, Pr. Oldendorf, Rahden</v>
      </c>
      <c r="D48" s="352" t="s">
        <v>248</v>
      </c>
      <c r="E48" s="353" t="s">
        <v>732</v>
      </c>
      <c r="F48" s="354" t="s">
        <v>733</v>
      </c>
      <c r="G48" s="355"/>
      <c r="H48" s="356">
        <v>0.61662289999999997</v>
      </c>
      <c r="I48" s="356">
        <v>-38.4</v>
      </c>
      <c r="J48" s="356">
        <v>3.8705352</v>
      </c>
      <c r="K48" s="356">
        <v>0.87002500000000005</v>
      </c>
      <c r="L48" s="357">
        <v>40</v>
      </c>
      <c r="M48" s="356">
        <v>0</v>
      </c>
      <c r="N48" s="356">
        <v>0</v>
      </c>
      <c r="O48" s="356">
        <v>0</v>
      </c>
      <c r="P48" s="356">
        <v>0</v>
      </c>
      <c r="Q48" s="358">
        <v>1.0738519568565588</v>
      </c>
      <c r="R48" s="359">
        <v>1.2457</v>
      </c>
      <c r="S48" s="359">
        <v>1.2615000000000001</v>
      </c>
      <c r="T48" s="359">
        <v>1.2706999999999999</v>
      </c>
      <c r="U48" s="359">
        <v>1.2430000000000001</v>
      </c>
      <c r="V48" s="359">
        <v>1.1275999999999999</v>
      </c>
      <c r="W48" s="359">
        <v>0.38769999999999999</v>
      </c>
      <c r="X48" s="360">
        <v>0.46379999999999999</v>
      </c>
      <c r="Y48" s="361">
        <v>365.12299999999999</v>
      </c>
      <c r="Z48" s="212"/>
    </row>
    <row r="49"/>
    <row r="50"/>
    <row r="51"/>
    <row r="52"/>
    <row r="53"/>
    <row r="54"/>
    <row r="55"/>
    <row r="56"/>
    <row r="57"/>
    <row r="58"/>
    <row r="59"/>
  </sheetData>
  <conditionalFormatting sqref="F11:F26 H11:Y26">
    <cfRule type="expression" dxfId="14" priority="13">
      <formula>ISERROR(F11)</formula>
    </cfRule>
  </conditionalFormatting>
  <conditionalFormatting sqref="E12:F26 Y12:Y26">
    <cfRule type="duplicateValues" dxfId="13" priority="35"/>
  </conditionalFormatting>
  <conditionalFormatting sqref="F27:F48 H27:Y48">
    <cfRule type="expression" dxfId="12" priority="2">
      <formula>ISERROR(F27)</formula>
    </cfRule>
  </conditionalFormatting>
  <conditionalFormatting sqref="E27:F48 Y27:Y48">
    <cfRule type="duplicateValues" dxfId="11" priority="4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4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D11:D26</xm:sqref>
        </x14:conditionalFormatting>
        <x14:conditionalFormatting xmlns:xm="http://schemas.microsoft.com/office/excel/2006/main">
          <x14:cfRule type="cellIs" priority="6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5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Y11:Y26</xm:sqref>
        </x14:conditionalFormatting>
        <x14:conditionalFormatting xmlns:xm="http://schemas.microsoft.com/office/excel/2006/main">
          <x14:cfRule type="expression" priority="3" id="{91CEF3B8-94E1-4813-B512-DFCC2E71D3F4}">
            <xm:f>D27&lt;&gt;IF(ISERROR(VLOOKUP($E27,'BDEW-Standard'!$B$3:$M$158,1,0)),"Ind.-Koef.","BDEW")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D27:D48</xm:sqref>
        </x14:conditionalFormatting>
        <x14:conditionalFormatting xmlns:xm="http://schemas.microsoft.com/office/excel/2006/main">
          <x14:cfRule type="expression" priority="1" id="{5E996B92-4EAE-44BC-B60D-193F23CAB369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Y27:Y48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5" t="s">
        <v>344</v>
      </c>
      <c r="B1" s="216">
        <v>42173</v>
      </c>
      <c r="D1" s="132" t="s">
        <v>451</v>
      </c>
      <c r="F1" s="217" t="s">
        <v>544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3">
        <v>3.0469694600000001</v>
      </c>
      <c r="F3" s="314">
        <v>-37.183314129999999</v>
      </c>
      <c r="G3" s="313">
        <v>5.6727846619999998</v>
      </c>
      <c r="H3" s="313">
        <v>9.6193059999999997E-2</v>
      </c>
      <c r="I3" s="315">
        <v>40</v>
      </c>
      <c r="J3" s="316">
        <v>0</v>
      </c>
      <c r="K3" s="316">
        <v>0</v>
      </c>
      <c r="L3" s="316">
        <v>0</v>
      </c>
      <c r="M3" s="317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3">
        <v>3.1850191300000001</v>
      </c>
      <c r="F4" s="313">
        <v>-37.412415490000001</v>
      </c>
      <c r="G4" s="313">
        <v>6.1723178729999999</v>
      </c>
      <c r="H4" s="313">
        <v>7.6109594000000003E-2</v>
      </c>
      <c r="I4" s="315">
        <v>40</v>
      </c>
      <c r="J4" s="316">
        <v>0</v>
      </c>
      <c r="K4" s="316">
        <v>0</v>
      </c>
      <c r="L4" s="316">
        <v>0</v>
      </c>
      <c r="M4" s="317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1" t="str">
        <f t="shared" si="3"/>
        <v>D15</v>
      </c>
      <c r="D5" s="227" t="s">
        <v>155</v>
      </c>
      <c r="E5" s="313">
        <v>3.3456666720000001</v>
      </c>
      <c r="F5" s="313">
        <v>-37.52683159</v>
      </c>
      <c r="G5" s="313">
        <v>6.4328936829999996</v>
      </c>
      <c r="H5" s="313">
        <v>5.6256618000000001E-2</v>
      </c>
      <c r="I5" s="315">
        <v>40</v>
      </c>
      <c r="J5" s="316">
        <v>0</v>
      </c>
      <c r="K5" s="316">
        <v>0</v>
      </c>
      <c r="L5" s="316">
        <v>0</v>
      </c>
      <c r="M5" s="317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18">
        <v>1.6209544222121799</v>
      </c>
      <c r="F6" s="318">
        <v>-37.183314129999999</v>
      </c>
      <c r="G6" s="318">
        <v>5.6727846619999998</v>
      </c>
      <c r="H6" s="318">
        <v>7.16431179426293E-2</v>
      </c>
      <c r="I6" s="319">
        <v>40</v>
      </c>
      <c r="J6" s="320">
        <v>-4.9570015603147999E-2</v>
      </c>
      <c r="K6" s="320">
        <v>0.84010145808052905</v>
      </c>
      <c r="L6" s="320">
        <v>-2.20902646706885E-3</v>
      </c>
      <c r="M6" s="321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1" t="str">
        <f t="shared" si="3"/>
        <v>1D4</v>
      </c>
      <c r="D7" s="227" t="s">
        <v>157</v>
      </c>
      <c r="E7" s="322">
        <v>1.3819663042902499</v>
      </c>
      <c r="F7" s="322">
        <v>-37.412415490000001</v>
      </c>
      <c r="G7" s="322">
        <v>6.1723178729999999</v>
      </c>
      <c r="H7" s="322">
        <v>3.9628356395288999E-2</v>
      </c>
      <c r="I7" s="323">
        <v>40</v>
      </c>
      <c r="J7" s="324">
        <v>-6.7215872937749402E-2</v>
      </c>
      <c r="K7" s="324">
        <v>1.1167138385159201</v>
      </c>
      <c r="L7" s="324">
        <v>-1.9981647687711602E-3</v>
      </c>
      <c r="M7" s="325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1" t="str">
        <f t="shared" si="3"/>
        <v>D23</v>
      </c>
      <c r="D8" s="227" t="s">
        <v>158</v>
      </c>
      <c r="E8" s="313">
        <v>2.387761791</v>
      </c>
      <c r="F8" s="313">
        <v>-34.721360509999997</v>
      </c>
      <c r="G8" s="313">
        <v>5.8164304019999999</v>
      </c>
      <c r="H8" s="313">
        <v>0.120819368</v>
      </c>
      <c r="I8" s="315">
        <v>40</v>
      </c>
      <c r="J8" s="316">
        <v>0</v>
      </c>
      <c r="K8" s="316">
        <v>0</v>
      </c>
      <c r="L8" s="316">
        <v>0</v>
      </c>
      <c r="M8" s="317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1" t="str">
        <f t="shared" si="3"/>
        <v>D24</v>
      </c>
      <c r="D9" s="227" t="s">
        <v>159</v>
      </c>
      <c r="E9" s="313">
        <v>2.5187775189999999</v>
      </c>
      <c r="F9" s="313">
        <v>-35.033375419999999</v>
      </c>
      <c r="G9" s="313">
        <v>6.224063396</v>
      </c>
      <c r="H9" s="313">
        <v>0.10107817199999999</v>
      </c>
      <c r="I9" s="315">
        <v>40</v>
      </c>
      <c r="J9" s="316">
        <v>0</v>
      </c>
      <c r="K9" s="316">
        <v>0</v>
      </c>
      <c r="L9" s="316">
        <v>0</v>
      </c>
      <c r="M9" s="317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1" t="str">
        <f t="shared" si="3"/>
        <v>D25</v>
      </c>
      <c r="D10" s="227" t="s">
        <v>160</v>
      </c>
      <c r="E10" s="313">
        <v>2.656440592</v>
      </c>
      <c r="F10" s="313">
        <v>-35.251692669999997</v>
      </c>
      <c r="G10" s="313">
        <v>6.5182658619999998</v>
      </c>
      <c r="H10" s="313">
        <v>8.1205866000000002E-2</v>
      </c>
      <c r="I10" s="315">
        <v>40</v>
      </c>
      <c r="J10" s="316">
        <v>0</v>
      </c>
      <c r="K10" s="316">
        <v>0</v>
      </c>
      <c r="L10" s="316">
        <v>0</v>
      </c>
      <c r="M10" s="317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1" t="str">
        <f t="shared" si="3"/>
        <v>2D3</v>
      </c>
      <c r="D11" s="227" t="s">
        <v>161</v>
      </c>
      <c r="E11" s="318">
        <v>1.2328654654123199</v>
      </c>
      <c r="F11" s="318">
        <v>-34.721360509999997</v>
      </c>
      <c r="G11" s="318">
        <v>5.8164304019999999</v>
      </c>
      <c r="H11" s="318">
        <v>8.7335193020600194E-2</v>
      </c>
      <c r="I11" s="319">
        <v>40</v>
      </c>
      <c r="J11" s="320">
        <v>-4.0928399400390697E-2</v>
      </c>
      <c r="K11" s="320">
        <v>0.76729203945074098</v>
      </c>
      <c r="L11" s="320">
        <v>-2.23202741619469E-3</v>
      </c>
      <c r="M11" s="321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1" t="str">
        <f t="shared" si="3"/>
        <v>2D4</v>
      </c>
      <c r="D12" s="227" t="s">
        <v>162</v>
      </c>
      <c r="E12" s="322">
        <v>1.0443537680583199</v>
      </c>
      <c r="F12" s="322">
        <v>-35.033375419999999</v>
      </c>
      <c r="G12" s="322">
        <v>6.224063396</v>
      </c>
      <c r="H12" s="322">
        <v>5.0291716040989698E-2</v>
      </c>
      <c r="I12" s="323">
        <v>40</v>
      </c>
      <c r="J12" s="324">
        <v>-5.3583022235768898E-2</v>
      </c>
      <c r="K12" s="324">
        <v>0.99959009039973401</v>
      </c>
      <c r="L12" s="324">
        <v>-2.17584483209612E-3</v>
      </c>
      <c r="M12" s="325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1" t="str">
        <f t="shared" si="3"/>
        <v>HK3</v>
      </c>
      <c r="D13" s="227" t="s">
        <v>246</v>
      </c>
      <c r="E13" s="313">
        <v>0.40409319999999999</v>
      </c>
      <c r="F13" s="313">
        <v>-24.439296800000001</v>
      </c>
      <c r="G13" s="313">
        <v>6.5718174999999999</v>
      </c>
      <c r="H13" s="313">
        <v>0.71077100000000004</v>
      </c>
      <c r="I13" s="315">
        <v>40</v>
      </c>
      <c r="J13" s="316">
        <v>0</v>
      </c>
      <c r="K13" s="316">
        <v>0</v>
      </c>
      <c r="L13" s="316">
        <v>0</v>
      </c>
      <c r="M13" s="317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1" t="str">
        <f t="shared" si="3"/>
        <v>MK1</v>
      </c>
      <c r="D14" s="227" t="s">
        <v>163</v>
      </c>
      <c r="E14" s="313">
        <v>1.8644533640000001</v>
      </c>
      <c r="F14" s="313">
        <v>-30.707163250000001</v>
      </c>
      <c r="G14" s="313">
        <v>6.4626937309999999</v>
      </c>
      <c r="H14" s="313">
        <v>0.104833866</v>
      </c>
      <c r="I14" s="315">
        <v>40</v>
      </c>
      <c r="J14" s="316">
        <v>0</v>
      </c>
      <c r="K14" s="316">
        <v>0</v>
      </c>
      <c r="L14" s="316">
        <v>0</v>
      </c>
      <c r="M14" s="317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1" t="str">
        <f t="shared" si="3"/>
        <v>MK2</v>
      </c>
      <c r="D15" s="227" t="s">
        <v>164</v>
      </c>
      <c r="E15" s="313">
        <v>2.2908183860000002</v>
      </c>
      <c r="F15" s="313">
        <v>-33.147686729999997</v>
      </c>
      <c r="G15" s="313">
        <v>6.3714765040000003</v>
      </c>
      <c r="H15" s="313">
        <v>8.1002321000000002E-2</v>
      </c>
      <c r="I15" s="315">
        <v>40</v>
      </c>
      <c r="J15" s="316">
        <v>0</v>
      </c>
      <c r="K15" s="316">
        <v>0</v>
      </c>
      <c r="L15" s="316">
        <v>0</v>
      </c>
      <c r="M15" s="317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1" t="str">
        <f t="shared" si="3"/>
        <v>MK3</v>
      </c>
      <c r="D16" s="227" t="s">
        <v>165</v>
      </c>
      <c r="E16" s="313">
        <v>2.7882423940000001</v>
      </c>
      <c r="F16" s="313">
        <v>-34.880613019999998</v>
      </c>
      <c r="G16" s="313">
        <v>6.5951899220000003</v>
      </c>
      <c r="H16" s="313">
        <v>5.4032911000000003E-2</v>
      </c>
      <c r="I16" s="315">
        <v>40</v>
      </c>
      <c r="J16" s="316">
        <v>0</v>
      </c>
      <c r="K16" s="316">
        <v>0</v>
      </c>
      <c r="L16" s="316">
        <v>0</v>
      </c>
      <c r="M16" s="317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1" t="str">
        <f t="shared" si="3"/>
        <v>MK4</v>
      </c>
      <c r="D17" s="227" t="s">
        <v>166</v>
      </c>
      <c r="E17" s="313">
        <v>3.117724811</v>
      </c>
      <c r="F17" s="313">
        <v>-35.871506220000001</v>
      </c>
      <c r="G17" s="313">
        <v>7.5186828869999998</v>
      </c>
      <c r="H17" s="313">
        <v>3.4330092999999999E-2</v>
      </c>
      <c r="I17" s="315">
        <v>40</v>
      </c>
      <c r="J17" s="316">
        <v>0</v>
      </c>
      <c r="K17" s="316">
        <v>0</v>
      </c>
      <c r="L17" s="316">
        <v>0</v>
      </c>
      <c r="M17" s="317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1" t="str">
        <f t="shared" si="3"/>
        <v>MK5</v>
      </c>
      <c r="D18" s="227" t="s">
        <v>167</v>
      </c>
      <c r="E18" s="313">
        <v>3.5862355250000002</v>
      </c>
      <c r="F18" s="313">
        <v>-37.080299349999997</v>
      </c>
      <c r="G18" s="313">
        <v>8.2420571759999994</v>
      </c>
      <c r="H18" s="313">
        <v>1.4600757000000001E-2</v>
      </c>
      <c r="I18" s="315">
        <v>40</v>
      </c>
      <c r="J18" s="316">
        <v>0</v>
      </c>
      <c r="K18" s="316">
        <v>0</v>
      </c>
      <c r="L18" s="316">
        <v>0</v>
      </c>
      <c r="M18" s="317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1" t="str">
        <f t="shared" si="3"/>
        <v>KM3</v>
      </c>
      <c r="D19" s="227" t="s">
        <v>168</v>
      </c>
      <c r="E19" s="318">
        <v>1.42024191542431</v>
      </c>
      <c r="F19" s="318">
        <v>-34.880613019999998</v>
      </c>
      <c r="G19" s="318">
        <v>6.5951899220000003</v>
      </c>
      <c r="H19" s="318">
        <v>3.8531702714088997E-2</v>
      </c>
      <c r="I19" s="319">
        <v>40</v>
      </c>
      <c r="J19" s="320">
        <v>-5.2108424079363599E-2</v>
      </c>
      <c r="K19" s="320">
        <v>0.86479187369647303</v>
      </c>
      <c r="L19" s="320">
        <v>-1.43692105046127E-3</v>
      </c>
      <c r="M19" s="321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1" t="str">
        <f t="shared" si="3"/>
        <v>KM4</v>
      </c>
      <c r="D20" s="227" t="s">
        <v>169</v>
      </c>
      <c r="E20" s="322">
        <v>1.3284912834142599</v>
      </c>
      <c r="F20" s="322">
        <v>-35.871506220000001</v>
      </c>
      <c r="G20" s="322">
        <v>7.5186828869999998</v>
      </c>
      <c r="H20" s="322">
        <v>1.7554042928377402E-2</v>
      </c>
      <c r="I20" s="323">
        <v>40</v>
      </c>
      <c r="J20" s="324">
        <v>-7.5898278738419894E-2</v>
      </c>
      <c r="K20" s="324">
        <v>1.1942554985979099</v>
      </c>
      <c r="L20" s="324">
        <v>-8.9798095264275E-4</v>
      </c>
      <c r="M20" s="325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1" t="str">
        <f t="shared" si="3"/>
        <v>HA1</v>
      </c>
      <c r="D21" s="227" t="s">
        <v>170</v>
      </c>
      <c r="E21" s="313">
        <v>2.3742827709999998</v>
      </c>
      <c r="F21" s="313">
        <v>-34.759550140000002</v>
      </c>
      <c r="G21" s="313">
        <v>5.9987036829999996</v>
      </c>
      <c r="H21" s="313">
        <v>0.149441144</v>
      </c>
      <c r="I21" s="315">
        <v>40</v>
      </c>
      <c r="J21" s="316">
        <v>0</v>
      </c>
      <c r="K21" s="316">
        <v>0</v>
      </c>
      <c r="L21" s="316">
        <v>0</v>
      </c>
      <c r="M21" s="317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1" t="str">
        <f t="shared" si="3"/>
        <v>HA2</v>
      </c>
      <c r="D22" s="227" t="s">
        <v>171</v>
      </c>
      <c r="E22" s="313">
        <v>2.8544748530000001</v>
      </c>
      <c r="F22" s="313">
        <v>-35.629423080000002</v>
      </c>
      <c r="G22" s="313">
        <v>7.0058264430000001</v>
      </c>
      <c r="H22" s="313">
        <v>0.11647722100000001</v>
      </c>
      <c r="I22" s="315">
        <v>40</v>
      </c>
      <c r="J22" s="316">
        <v>0</v>
      </c>
      <c r="K22" s="316">
        <v>0</v>
      </c>
      <c r="L22" s="316">
        <v>0</v>
      </c>
      <c r="M22" s="317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1" t="str">
        <f t="shared" si="3"/>
        <v>HA3</v>
      </c>
      <c r="D23" s="227" t="s">
        <v>172</v>
      </c>
      <c r="E23" s="313">
        <v>3.58112137</v>
      </c>
      <c r="F23" s="313">
        <v>-36.965006520000003</v>
      </c>
      <c r="G23" s="313">
        <v>7.2256946710000003</v>
      </c>
      <c r="H23" s="313">
        <v>4.4841566999999999E-2</v>
      </c>
      <c r="I23" s="315">
        <v>40</v>
      </c>
      <c r="J23" s="316">
        <v>0</v>
      </c>
      <c r="K23" s="316">
        <v>0</v>
      </c>
      <c r="L23" s="316">
        <v>0</v>
      </c>
      <c r="M23" s="317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1" t="str">
        <f t="shared" si="3"/>
        <v>HA4</v>
      </c>
      <c r="D24" s="227" t="s">
        <v>173</v>
      </c>
      <c r="E24" s="313">
        <v>4.0196902039999998</v>
      </c>
      <c r="F24" s="313">
        <v>-37.82820366</v>
      </c>
      <c r="G24" s="313">
        <v>8.1593368759999994</v>
      </c>
      <c r="H24" s="313">
        <v>4.7284495000000003E-2</v>
      </c>
      <c r="I24" s="315">
        <v>40</v>
      </c>
      <c r="J24" s="316">
        <v>0</v>
      </c>
      <c r="K24" s="316">
        <v>0</v>
      </c>
      <c r="L24" s="316">
        <v>0</v>
      </c>
      <c r="M24" s="317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1" t="str">
        <f t="shared" si="3"/>
        <v>HA5</v>
      </c>
      <c r="D25" s="227" t="s">
        <v>174</v>
      </c>
      <c r="E25" s="313">
        <v>4.8252375660000002</v>
      </c>
      <c r="F25" s="313">
        <v>-39.280256399999999</v>
      </c>
      <c r="G25" s="313">
        <v>8.6240216889999992</v>
      </c>
      <c r="H25" s="313">
        <v>9.9944630000000003E-3</v>
      </c>
      <c r="I25" s="315">
        <v>40</v>
      </c>
      <c r="J25" s="316">
        <v>0</v>
      </c>
      <c r="K25" s="316">
        <v>0</v>
      </c>
      <c r="L25" s="316">
        <v>0</v>
      </c>
      <c r="M25" s="317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1" t="str">
        <f t="shared" si="3"/>
        <v>AH3</v>
      </c>
      <c r="D26" s="227" t="s">
        <v>175</v>
      </c>
      <c r="E26" s="318">
        <v>1.9724775375047101</v>
      </c>
      <c r="F26" s="318">
        <v>-36.965006520000003</v>
      </c>
      <c r="G26" s="318">
        <v>7.2256946710000003</v>
      </c>
      <c r="H26" s="318">
        <v>3.45781570412447E-2</v>
      </c>
      <c r="I26" s="319">
        <v>40</v>
      </c>
      <c r="J26" s="320">
        <v>-7.42174022298938E-2</v>
      </c>
      <c r="K26" s="320">
        <v>1.04488686764057</v>
      </c>
      <c r="L26" s="320">
        <v>-8.2954472023944598E-4</v>
      </c>
      <c r="M26" s="321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1" t="str">
        <f t="shared" si="3"/>
        <v>AH4</v>
      </c>
      <c r="D27" s="227" t="s">
        <v>176</v>
      </c>
      <c r="E27" s="322">
        <v>1.8398455179509201</v>
      </c>
      <c r="F27" s="322">
        <v>-37.82820366</v>
      </c>
      <c r="G27" s="322">
        <v>8.1593368759999994</v>
      </c>
      <c r="H27" s="322">
        <v>2.5971006255482799E-2</v>
      </c>
      <c r="I27" s="323">
        <v>40</v>
      </c>
      <c r="J27" s="324">
        <v>-0.10692617459680499</v>
      </c>
      <c r="K27" s="324">
        <v>1.45522403984838</v>
      </c>
      <c r="L27" s="324">
        <v>-4.9197263527907199E-4</v>
      </c>
      <c r="M27" s="325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1" t="str">
        <f t="shared" si="3"/>
        <v>KO1</v>
      </c>
      <c r="D28" s="227" t="s">
        <v>177</v>
      </c>
      <c r="E28" s="313">
        <v>1.415957087</v>
      </c>
      <c r="F28" s="313">
        <v>-30.842519159999998</v>
      </c>
      <c r="G28" s="313">
        <v>6.3467557010000002</v>
      </c>
      <c r="H28" s="313">
        <v>0.32117906499999999</v>
      </c>
      <c r="I28" s="315">
        <v>40</v>
      </c>
      <c r="J28" s="316">
        <v>0</v>
      </c>
      <c r="K28" s="316">
        <v>0</v>
      </c>
      <c r="L28" s="316">
        <v>0</v>
      </c>
      <c r="M28" s="317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1" t="str">
        <f t="shared" si="3"/>
        <v>KO2</v>
      </c>
      <c r="D29" s="227" t="s">
        <v>178</v>
      </c>
      <c r="E29" s="313">
        <v>2.0660500700000002</v>
      </c>
      <c r="F29" s="313">
        <v>-33.601652029999997</v>
      </c>
      <c r="G29" s="313">
        <v>6.675360994</v>
      </c>
      <c r="H29" s="313">
        <v>0.23091246800000001</v>
      </c>
      <c r="I29" s="315">
        <v>40</v>
      </c>
      <c r="J29" s="316">
        <v>0</v>
      </c>
      <c r="K29" s="316">
        <v>0</v>
      </c>
      <c r="L29" s="316">
        <v>0</v>
      </c>
      <c r="M29" s="317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1" t="str">
        <f t="shared" si="3"/>
        <v>KO3</v>
      </c>
      <c r="D30" s="227" t="s">
        <v>179</v>
      </c>
      <c r="E30" s="313">
        <v>2.7172288440000001</v>
      </c>
      <c r="F30" s="313">
        <v>-35.141256310000003</v>
      </c>
      <c r="G30" s="313">
        <v>7.1303395089999997</v>
      </c>
      <c r="H30" s="313">
        <v>0.14184716999999999</v>
      </c>
      <c r="I30" s="315">
        <v>40</v>
      </c>
      <c r="J30" s="316">
        <v>0</v>
      </c>
      <c r="K30" s="316">
        <v>0</v>
      </c>
      <c r="L30" s="316">
        <v>0</v>
      </c>
      <c r="M30" s="317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1" t="str">
        <f t="shared" si="3"/>
        <v>KO4</v>
      </c>
      <c r="D31" s="227" t="s">
        <v>180</v>
      </c>
      <c r="E31" s="313">
        <v>3.4428942870000001</v>
      </c>
      <c r="F31" s="313">
        <v>-36.659050409999999</v>
      </c>
      <c r="G31" s="313">
        <v>7.6083226159999997</v>
      </c>
      <c r="H31" s="313">
        <v>7.4685009999999996E-2</v>
      </c>
      <c r="I31" s="315">
        <v>40</v>
      </c>
      <c r="J31" s="316">
        <v>0</v>
      </c>
      <c r="K31" s="316">
        <v>0</v>
      </c>
      <c r="L31" s="316">
        <v>0</v>
      </c>
      <c r="M31" s="317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1" t="str">
        <f t="shared" si="3"/>
        <v>KO5</v>
      </c>
      <c r="D32" s="227" t="s">
        <v>181</v>
      </c>
      <c r="E32" s="313">
        <v>4.3624833000000001</v>
      </c>
      <c r="F32" s="313">
        <v>-38.663402159999997</v>
      </c>
      <c r="G32" s="313">
        <v>7.5974644280000003</v>
      </c>
      <c r="H32" s="313">
        <v>8.3264180000000004E-3</v>
      </c>
      <c r="I32" s="315">
        <v>40</v>
      </c>
      <c r="J32" s="316">
        <v>0</v>
      </c>
      <c r="K32" s="316">
        <v>0</v>
      </c>
      <c r="L32" s="316">
        <v>0</v>
      </c>
      <c r="M32" s="317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1" t="str">
        <f t="shared" si="3"/>
        <v>OK3</v>
      </c>
      <c r="D33" s="227" t="s">
        <v>182</v>
      </c>
      <c r="E33" s="318">
        <v>1.3554515228930799</v>
      </c>
      <c r="F33" s="318">
        <v>-35.141256310000003</v>
      </c>
      <c r="G33" s="318">
        <v>7.1303395089999997</v>
      </c>
      <c r="H33" s="318">
        <v>9.9061861582536506E-2</v>
      </c>
      <c r="I33" s="319">
        <v>40</v>
      </c>
      <c r="J33" s="320">
        <v>-5.2648691429529201E-2</v>
      </c>
      <c r="K33" s="320">
        <v>0.86260857514223399</v>
      </c>
      <c r="L33" s="320">
        <v>-8.8083895602660196E-4</v>
      </c>
      <c r="M33" s="321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1" t="str">
        <f t="shared" si="3"/>
        <v>OK4</v>
      </c>
      <c r="D34" s="227" t="s">
        <v>183</v>
      </c>
      <c r="E34" s="322">
        <v>1.4256683872017999</v>
      </c>
      <c r="F34" s="322">
        <v>-36.659050409999999</v>
      </c>
      <c r="G34" s="322">
        <v>7.6083226159999997</v>
      </c>
      <c r="H34" s="322">
        <v>3.7111586547478703E-2</v>
      </c>
      <c r="I34" s="323">
        <v>40</v>
      </c>
      <c r="J34" s="324">
        <v>-8.0935893022415106E-2</v>
      </c>
      <c r="K34" s="324">
        <v>1.2364527018259801</v>
      </c>
      <c r="L34" s="324">
        <v>-7.6279966642852303E-4</v>
      </c>
      <c r="M34" s="325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1" t="str">
        <f t="shared" si="3"/>
        <v>BD1</v>
      </c>
      <c r="D35" s="227" t="s">
        <v>184</v>
      </c>
      <c r="E35" s="313">
        <v>1.2903504589999999</v>
      </c>
      <c r="F35" s="313">
        <v>-35.234986829999997</v>
      </c>
      <c r="G35" s="313">
        <v>2.1064246880000002</v>
      </c>
      <c r="H35" s="313">
        <v>0.45572533300000001</v>
      </c>
      <c r="I35" s="315">
        <v>40</v>
      </c>
      <c r="J35" s="316">
        <v>0</v>
      </c>
      <c r="K35" s="316">
        <v>0</v>
      </c>
      <c r="L35" s="316">
        <v>0</v>
      </c>
      <c r="M35" s="317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1" t="str">
        <f t="shared" si="3"/>
        <v>BD2</v>
      </c>
      <c r="D36" s="227" t="s">
        <v>185</v>
      </c>
      <c r="E36" s="313">
        <v>2.1095878429999999</v>
      </c>
      <c r="F36" s="313">
        <v>-35.84445084</v>
      </c>
      <c r="G36" s="313">
        <v>5.2154672279999996</v>
      </c>
      <c r="H36" s="313">
        <v>0.28545825400000002</v>
      </c>
      <c r="I36" s="315">
        <v>40</v>
      </c>
      <c r="J36" s="316">
        <v>0</v>
      </c>
      <c r="K36" s="316">
        <v>0</v>
      </c>
      <c r="L36" s="316">
        <v>0</v>
      </c>
      <c r="M36" s="317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1" t="str">
        <f t="shared" si="3"/>
        <v>BD3</v>
      </c>
      <c r="D37" s="227" t="s">
        <v>186</v>
      </c>
      <c r="E37" s="313">
        <v>2.917702722</v>
      </c>
      <c r="F37" s="313">
        <v>-36.179411649999999</v>
      </c>
      <c r="G37" s="313">
        <v>5.9265161649999998</v>
      </c>
      <c r="H37" s="313">
        <v>0.11519117600000001</v>
      </c>
      <c r="I37" s="315">
        <v>40</v>
      </c>
      <c r="J37" s="316">
        <v>0</v>
      </c>
      <c r="K37" s="316">
        <v>0</v>
      </c>
      <c r="L37" s="316">
        <v>0</v>
      </c>
      <c r="M37" s="317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1" t="str">
        <f t="shared" si="3"/>
        <v>BD4</v>
      </c>
      <c r="D38" s="227" t="s">
        <v>187</v>
      </c>
      <c r="E38" s="313">
        <v>3.75</v>
      </c>
      <c r="F38" s="313">
        <v>-37.5</v>
      </c>
      <c r="G38" s="313">
        <v>6.8</v>
      </c>
      <c r="H38" s="313">
        <v>6.0911264999999999E-2</v>
      </c>
      <c r="I38" s="315">
        <v>40</v>
      </c>
      <c r="J38" s="316">
        <v>0</v>
      </c>
      <c r="K38" s="316">
        <v>0</v>
      </c>
      <c r="L38" s="316">
        <v>0</v>
      </c>
      <c r="M38" s="317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1" t="str">
        <f t="shared" si="3"/>
        <v>BD5</v>
      </c>
      <c r="D39" s="227" t="s">
        <v>188</v>
      </c>
      <c r="E39" s="313">
        <v>4.5699505650000001</v>
      </c>
      <c r="F39" s="313">
        <v>-38.535339239999999</v>
      </c>
      <c r="G39" s="313">
        <v>7.5976990989999997</v>
      </c>
      <c r="H39" s="313">
        <v>6.6313539999999999E-3</v>
      </c>
      <c r="I39" s="315">
        <v>40</v>
      </c>
      <c r="J39" s="316">
        <v>0</v>
      </c>
      <c r="K39" s="316">
        <v>0</v>
      </c>
      <c r="L39" s="316">
        <v>0</v>
      </c>
      <c r="M39" s="317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1" t="str">
        <f t="shared" si="3"/>
        <v>DB3</v>
      </c>
      <c r="D40" s="227" t="s">
        <v>189</v>
      </c>
      <c r="E40" s="318">
        <v>1.4633681573374999</v>
      </c>
      <c r="F40" s="318">
        <v>-36.179411649999999</v>
      </c>
      <c r="G40" s="318">
        <v>5.9265161649999998</v>
      </c>
      <c r="H40" s="318">
        <v>8.08834761578303E-2</v>
      </c>
      <c r="I40" s="319">
        <v>40</v>
      </c>
      <c r="J40" s="320">
        <v>-4.7579990370695997E-2</v>
      </c>
      <c r="K40" s="320">
        <v>0.82307541850402</v>
      </c>
      <c r="L40" s="320">
        <v>-1.92725690584626E-3</v>
      </c>
      <c r="M40" s="321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1" t="str">
        <f t="shared" si="3"/>
        <v>DB4</v>
      </c>
      <c r="D41" s="227" t="s">
        <v>190</v>
      </c>
      <c r="E41" s="322">
        <v>1.5175791604409099</v>
      </c>
      <c r="F41" s="322">
        <v>-37.5</v>
      </c>
      <c r="G41" s="322">
        <v>6.8</v>
      </c>
      <c r="H41" s="322">
        <v>2.9580053248030098E-2</v>
      </c>
      <c r="I41" s="323">
        <v>40</v>
      </c>
      <c r="J41" s="324">
        <v>-7.8855918399573705E-2</v>
      </c>
      <c r="K41" s="324">
        <v>1.21612498767079</v>
      </c>
      <c r="L41" s="324">
        <v>-1.31336800852578E-3</v>
      </c>
      <c r="M41" s="325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1" t="str">
        <f t="shared" si="3"/>
        <v>GA1</v>
      </c>
      <c r="D42" s="227" t="s">
        <v>191</v>
      </c>
      <c r="E42" s="313">
        <v>1.177034538</v>
      </c>
      <c r="F42" s="313">
        <v>-39.159991400000003</v>
      </c>
      <c r="G42" s="313">
        <v>4.2076109639999997</v>
      </c>
      <c r="H42" s="313">
        <v>0.66047393200000004</v>
      </c>
      <c r="I42" s="315">
        <v>40</v>
      </c>
      <c r="J42" s="316">
        <v>0</v>
      </c>
      <c r="K42" s="316">
        <v>0</v>
      </c>
      <c r="L42" s="316">
        <v>0</v>
      </c>
      <c r="M42" s="317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1" t="str">
        <f t="shared" si="3"/>
        <v>GA2</v>
      </c>
      <c r="D43" s="227" t="s">
        <v>192</v>
      </c>
      <c r="E43" s="313">
        <v>1.648762294</v>
      </c>
      <c r="F43" s="313">
        <v>-36.399273569999998</v>
      </c>
      <c r="G43" s="313">
        <v>6.2149172090000002</v>
      </c>
      <c r="H43" s="313">
        <v>0.48776373299999998</v>
      </c>
      <c r="I43" s="315">
        <v>40</v>
      </c>
      <c r="J43" s="316">
        <v>0</v>
      </c>
      <c r="K43" s="316">
        <v>0</v>
      </c>
      <c r="L43" s="316">
        <v>0</v>
      </c>
      <c r="M43" s="317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1" t="str">
        <f t="shared" si="3"/>
        <v>GA3</v>
      </c>
      <c r="D44" s="227" t="s">
        <v>193</v>
      </c>
      <c r="E44" s="313">
        <v>2.2850164739999999</v>
      </c>
      <c r="F44" s="313">
        <v>-36.287858389999997</v>
      </c>
      <c r="G44" s="313">
        <v>6.5885126390000002</v>
      </c>
      <c r="H44" s="313">
        <v>0.31505353400000002</v>
      </c>
      <c r="I44" s="315">
        <v>40</v>
      </c>
      <c r="J44" s="316">
        <v>0</v>
      </c>
      <c r="K44" s="316">
        <v>0</v>
      </c>
      <c r="L44" s="316">
        <v>0</v>
      </c>
      <c r="M44" s="317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1" t="str">
        <f t="shared" si="3"/>
        <v>GA4</v>
      </c>
      <c r="D45" s="227" t="s">
        <v>194</v>
      </c>
      <c r="E45" s="313">
        <v>2.8195656150000001</v>
      </c>
      <c r="F45" s="313">
        <v>-36</v>
      </c>
      <c r="G45" s="313">
        <v>7.7368517680000002</v>
      </c>
      <c r="H45" s="313">
        <v>0.15728097999999999</v>
      </c>
      <c r="I45" s="315">
        <v>40</v>
      </c>
      <c r="J45" s="316">
        <v>0</v>
      </c>
      <c r="K45" s="316">
        <v>0</v>
      </c>
      <c r="L45" s="316">
        <v>0</v>
      </c>
      <c r="M45" s="317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1" t="str">
        <f t="shared" si="3"/>
        <v>GA5</v>
      </c>
      <c r="D46" s="227" t="s">
        <v>195</v>
      </c>
      <c r="E46" s="313">
        <v>3.3295574819999998</v>
      </c>
      <c r="F46" s="313">
        <v>-36.014621120000001</v>
      </c>
      <c r="G46" s="313">
        <v>8.7767464709999992</v>
      </c>
      <c r="H46" s="313">
        <v>0</v>
      </c>
      <c r="I46" s="315">
        <v>40</v>
      </c>
      <c r="J46" s="316">
        <v>0</v>
      </c>
      <c r="K46" s="316">
        <v>0</v>
      </c>
      <c r="L46" s="316">
        <v>0</v>
      </c>
      <c r="M46" s="317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1" t="str">
        <f t="shared" si="3"/>
        <v>AG3</v>
      </c>
      <c r="D47" s="227" t="s">
        <v>196</v>
      </c>
      <c r="E47" s="318">
        <v>1.15820816823062</v>
      </c>
      <c r="F47" s="318">
        <v>-36.287858389999997</v>
      </c>
      <c r="G47" s="318">
        <v>6.5885126390000002</v>
      </c>
      <c r="H47" s="318">
        <v>0.223568019279065</v>
      </c>
      <c r="I47" s="319">
        <v>40</v>
      </c>
      <c r="J47" s="320">
        <v>-4.1033478424869901E-2</v>
      </c>
      <c r="K47" s="320">
        <v>0.75264513854265702</v>
      </c>
      <c r="L47" s="320">
        <v>-9.0876855297962304E-4</v>
      </c>
      <c r="M47" s="321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1" t="str">
        <f t="shared" si="3"/>
        <v>AG4</v>
      </c>
      <c r="D48" s="227" t="s">
        <v>197</v>
      </c>
      <c r="E48" s="322">
        <v>1.18483197659357</v>
      </c>
      <c r="F48" s="322">
        <v>-36</v>
      </c>
      <c r="G48" s="322">
        <v>7.7368517680000002</v>
      </c>
      <c r="H48" s="322">
        <v>7.9310742089883396E-2</v>
      </c>
      <c r="I48" s="323">
        <v>40</v>
      </c>
      <c r="J48" s="324">
        <v>-6.8738315813288001E-2</v>
      </c>
      <c r="K48" s="324">
        <v>1.1308570050851501</v>
      </c>
      <c r="L48" s="324">
        <v>-6.58695704968982E-4</v>
      </c>
      <c r="M48" s="325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1" t="str">
        <f t="shared" si="3"/>
        <v>BH1</v>
      </c>
      <c r="D49" s="227" t="s">
        <v>198</v>
      </c>
      <c r="E49" s="313">
        <v>1.4771785690000001</v>
      </c>
      <c r="F49" s="313">
        <v>-35.083444710000002</v>
      </c>
      <c r="G49" s="313">
        <v>5.412342465</v>
      </c>
      <c r="H49" s="313">
        <v>0.47442640800000002</v>
      </c>
      <c r="I49" s="315">
        <v>40</v>
      </c>
      <c r="J49" s="316">
        <v>0</v>
      </c>
      <c r="K49" s="316">
        <v>0</v>
      </c>
      <c r="L49" s="316">
        <v>0</v>
      </c>
      <c r="M49" s="317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1" t="str">
        <f t="shared" si="3"/>
        <v>BH2</v>
      </c>
      <c r="D50" s="227" t="s">
        <v>199</v>
      </c>
      <c r="E50" s="313">
        <v>1.70052794</v>
      </c>
      <c r="F50" s="313">
        <v>-35.15</v>
      </c>
      <c r="G50" s="313">
        <v>6.1632738509999996</v>
      </c>
      <c r="H50" s="313">
        <v>0.42982608500000002</v>
      </c>
      <c r="I50" s="315">
        <v>40</v>
      </c>
      <c r="J50" s="316">
        <v>0</v>
      </c>
      <c r="K50" s="316">
        <v>0</v>
      </c>
      <c r="L50" s="316">
        <v>0</v>
      </c>
      <c r="M50" s="317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1" t="str">
        <f t="shared" si="3"/>
        <v>BH3</v>
      </c>
      <c r="D51" s="227" t="s">
        <v>200</v>
      </c>
      <c r="E51" s="313">
        <v>2.0102471730000002</v>
      </c>
      <c r="F51" s="313">
        <v>-35.253212349999998</v>
      </c>
      <c r="G51" s="313">
        <v>6.1544406409999999</v>
      </c>
      <c r="H51" s="313">
        <v>0.32947409700000002</v>
      </c>
      <c r="I51" s="315">
        <v>40</v>
      </c>
      <c r="J51" s="316">
        <v>0</v>
      </c>
      <c r="K51" s="316">
        <v>0</v>
      </c>
      <c r="L51" s="316">
        <v>0</v>
      </c>
      <c r="M51" s="317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1" t="str">
        <f t="shared" si="3"/>
        <v>BH4</v>
      </c>
      <c r="D52" s="227" t="s">
        <v>201</v>
      </c>
      <c r="E52" s="313">
        <v>2.4595180609999998</v>
      </c>
      <c r="F52" s="313">
        <v>-35.253212349999998</v>
      </c>
      <c r="G52" s="313">
        <v>6.0587000719999997</v>
      </c>
      <c r="H52" s="313">
        <v>0.164737049</v>
      </c>
      <c r="I52" s="315">
        <v>40</v>
      </c>
      <c r="J52" s="316">
        <v>0</v>
      </c>
      <c r="K52" s="316">
        <v>0</v>
      </c>
      <c r="L52" s="316">
        <v>0</v>
      </c>
      <c r="M52" s="317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1" t="str">
        <f t="shared" si="3"/>
        <v>BH5</v>
      </c>
      <c r="D53" s="227" t="s">
        <v>202</v>
      </c>
      <c r="E53" s="313">
        <v>2.98</v>
      </c>
      <c r="F53" s="313">
        <v>-35.799999999999997</v>
      </c>
      <c r="G53" s="313">
        <v>5.6340580620000003</v>
      </c>
      <c r="H53" s="313">
        <v>0</v>
      </c>
      <c r="I53" s="315">
        <v>40</v>
      </c>
      <c r="J53" s="316">
        <v>0</v>
      </c>
      <c r="K53" s="316">
        <v>0</v>
      </c>
      <c r="L53" s="316">
        <v>0</v>
      </c>
      <c r="M53" s="317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1" t="str">
        <f t="shared" si="3"/>
        <v>HB3</v>
      </c>
      <c r="D54" s="227" t="s">
        <v>203</v>
      </c>
      <c r="E54" s="318">
        <v>0.98742830199278697</v>
      </c>
      <c r="F54" s="318">
        <v>-35.253212349999998</v>
      </c>
      <c r="G54" s="318">
        <v>6.1544406409999999</v>
      </c>
      <c r="H54" s="318">
        <v>0.226571574644788</v>
      </c>
      <c r="I54" s="319">
        <v>40</v>
      </c>
      <c r="J54" s="320">
        <v>-3.3901972877937302E-2</v>
      </c>
      <c r="K54" s="320">
        <v>0.69382336958448299</v>
      </c>
      <c r="L54" s="320">
        <v>-1.2849007801732501E-3</v>
      </c>
      <c r="M54" s="321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1" t="str">
        <f t="shared" si="3"/>
        <v>HB4</v>
      </c>
      <c r="D55" s="227" t="s">
        <v>204</v>
      </c>
      <c r="E55" s="322">
        <v>0.987258471486126</v>
      </c>
      <c r="F55" s="322">
        <v>-35.253212349999998</v>
      </c>
      <c r="G55" s="322">
        <v>6.0587000719999997</v>
      </c>
      <c r="H55" s="322">
        <v>7.9351178479290699E-2</v>
      </c>
      <c r="I55" s="323">
        <v>40</v>
      </c>
      <c r="J55" s="324">
        <v>-4.95013227495672E-2</v>
      </c>
      <c r="K55" s="324">
        <v>0.96379986125322403</v>
      </c>
      <c r="L55" s="324">
        <v>-2.2303785271091201E-3</v>
      </c>
      <c r="M55" s="325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1" t="str">
        <f t="shared" si="3"/>
        <v>WA1</v>
      </c>
      <c r="D56" s="227" t="s">
        <v>205</v>
      </c>
      <c r="E56" s="313">
        <v>0.4</v>
      </c>
      <c r="F56" s="313">
        <v>-40.514948179999998</v>
      </c>
      <c r="G56" s="313">
        <v>2.874795695</v>
      </c>
      <c r="H56" s="313">
        <v>0.93510758400000005</v>
      </c>
      <c r="I56" s="315">
        <v>40</v>
      </c>
      <c r="J56" s="316">
        <v>0</v>
      </c>
      <c r="K56" s="316">
        <v>0</v>
      </c>
      <c r="L56" s="316">
        <v>0</v>
      </c>
      <c r="M56" s="317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1" t="str">
        <f t="shared" si="3"/>
        <v>WA2</v>
      </c>
      <c r="D57" s="227" t="s">
        <v>206</v>
      </c>
      <c r="E57" s="313">
        <v>0.61662289299999995</v>
      </c>
      <c r="F57" s="313">
        <v>-38.4</v>
      </c>
      <c r="G57" s="313">
        <v>3.8705351889999999</v>
      </c>
      <c r="H57" s="313">
        <v>0.87002503099999995</v>
      </c>
      <c r="I57" s="315">
        <v>40</v>
      </c>
      <c r="J57" s="316">
        <v>0</v>
      </c>
      <c r="K57" s="316">
        <v>0</v>
      </c>
      <c r="L57" s="316">
        <v>0</v>
      </c>
      <c r="M57" s="317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1" t="str">
        <f t="shared" si="3"/>
        <v>WA3</v>
      </c>
      <c r="D58" s="227" t="s">
        <v>207</v>
      </c>
      <c r="E58" s="313">
        <v>0.76572901199999999</v>
      </c>
      <c r="F58" s="313">
        <v>-36.023791150000001</v>
      </c>
      <c r="G58" s="313">
        <v>4.8662746830000003</v>
      </c>
      <c r="H58" s="313">
        <v>0.80494247799999996</v>
      </c>
      <c r="I58" s="315">
        <v>40</v>
      </c>
      <c r="J58" s="316">
        <v>0</v>
      </c>
      <c r="K58" s="316">
        <v>0</v>
      </c>
      <c r="L58" s="316">
        <v>0</v>
      </c>
      <c r="M58" s="317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1" t="str">
        <f t="shared" si="3"/>
        <v>WA4</v>
      </c>
      <c r="D59" s="227" t="s">
        <v>208</v>
      </c>
      <c r="E59" s="313">
        <v>1.053587472</v>
      </c>
      <c r="F59" s="313">
        <v>-35.299999999999997</v>
      </c>
      <c r="G59" s="313">
        <v>4.8662746830000003</v>
      </c>
      <c r="H59" s="313">
        <v>0.68110423399999998</v>
      </c>
      <c r="I59" s="315">
        <v>40</v>
      </c>
      <c r="J59" s="316">
        <v>0</v>
      </c>
      <c r="K59" s="316">
        <v>0</v>
      </c>
      <c r="L59" s="316">
        <v>0</v>
      </c>
      <c r="M59" s="317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1" t="str">
        <f t="shared" si="3"/>
        <v>WA5</v>
      </c>
      <c r="D60" s="227" t="s">
        <v>209</v>
      </c>
      <c r="E60" s="313">
        <v>1.276885373</v>
      </c>
      <c r="F60" s="313">
        <v>-34.342437070000003</v>
      </c>
      <c r="G60" s="313">
        <v>5.4518822419999999</v>
      </c>
      <c r="H60" s="313">
        <v>0.55726598999999999</v>
      </c>
      <c r="I60" s="315">
        <v>40</v>
      </c>
      <c r="J60" s="316">
        <v>0</v>
      </c>
      <c r="K60" s="316">
        <v>0</v>
      </c>
      <c r="L60" s="316">
        <v>0</v>
      </c>
      <c r="M60" s="317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1" t="str">
        <f t="shared" si="3"/>
        <v>AW3</v>
      </c>
      <c r="D61" s="227" t="s">
        <v>210</v>
      </c>
      <c r="E61" s="318">
        <v>0.33378383212380802</v>
      </c>
      <c r="F61" s="318">
        <v>-36.023791150000001</v>
      </c>
      <c r="G61" s="318">
        <v>4.8662746830000003</v>
      </c>
      <c r="H61" s="318">
        <v>0.49122795797177399</v>
      </c>
      <c r="I61" s="319">
        <v>40</v>
      </c>
      <c r="J61" s="320">
        <v>-9.2263492839078001E-3</v>
      </c>
      <c r="K61" s="320">
        <v>0.45957571089624999</v>
      </c>
      <c r="L61" s="320">
        <v>-9.6764244989513298E-4</v>
      </c>
      <c r="M61" s="321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1" t="str">
        <f t="shared" si="3"/>
        <v>AW4</v>
      </c>
      <c r="D62" s="227" t="s">
        <v>211</v>
      </c>
      <c r="E62" s="322">
        <v>0.39253387380634902</v>
      </c>
      <c r="F62" s="322">
        <v>-35.299999999999997</v>
      </c>
      <c r="G62" s="322">
        <v>4.8662746830000003</v>
      </c>
      <c r="H62" s="322">
        <v>0.30450986619695802</v>
      </c>
      <c r="I62" s="323">
        <v>40</v>
      </c>
      <c r="J62" s="324">
        <v>-1.67993072626435E-2</v>
      </c>
      <c r="K62" s="324">
        <v>0.67108889173422104</v>
      </c>
      <c r="L62" s="324">
        <v>-2.0300823594516502E-3</v>
      </c>
      <c r="M62" s="325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1" t="str">
        <f t="shared" si="3"/>
        <v>GB1</v>
      </c>
      <c r="D63" s="227" t="s">
        <v>212</v>
      </c>
      <c r="E63" s="313">
        <v>3.176194476</v>
      </c>
      <c r="F63" s="313">
        <v>-40.836660860000002</v>
      </c>
      <c r="G63" s="313">
        <v>3.6785891739999999</v>
      </c>
      <c r="H63" s="313">
        <v>0.15021557599999999</v>
      </c>
      <c r="I63" s="315">
        <v>40</v>
      </c>
      <c r="J63" s="316">
        <v>0</v>
      </c>
      <c r="K63" s="316">
        <v>0</v>
      </c>
      <c r="L63" s="316">
        <v>0</v>
      </c>
      <c r="M63" s="317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1" t="str">
        <f t="shared" si="3"/>
        <v>GB2</v>
      </c>
      <c r="D64" s="227" t="s">
        <v>213</v>
      </c>
      <c r="E64" s="313">
        <v>3.3904645059999998</v>
      </c>
      <c r="F64" s="313">
        <v>-39.287521640000001</v>
      </c>
      <c r="G64" s="313">
        <v>4.4905740459999999</v>
      </c>
      <c r="H64" s="313">
        <v>8.3478316999999996E-2</v>
      </c>
      <c r="I64" s="315">
        <v>40</v>
      </c>
      <c r="J64" s="316">
        <v>0</v>
      </c>
      <c r="K64" s="316">
        <v>0</v>
      </c>
      <c r="L64" s="316">
        <v>0</v>
      </c>
      <c r="M64" s="317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1" t="str">
        <f t="shared" si="3"/>
        <v>GB3</v>
      </c>
      <c r="D65" s="227" t="s">
        <v>214</v>
      </c>
      <c r="E65" s="313">
        <v>3.2572742130000001</v>
      </c>
      <c r="F65" s="313">
        <v>-37.5</v>
      </c>
      <c r="G65" s="313">
        <v>6.3462147949999999</v>
      </c>
      <c r="H65" s="313">
        <v>8.6622649999999995E-2</v>
      </c>
      <c r="I65" s="315">
        <v>40</v>
      </c>
      <c r="J65" s="316">
        <v>0</v>
      </c>
      <c r="K65" s="316">
        <v>0</v>
      </c>
      <c r="L65" s="316">
        <v>0</v>
      </c>
      <c r="M65" s="317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1" t="str">
        <f t="shared" si="3"/>
        <v>GB4</v>
      </c>
      <c r="D66" s="227" t="s">
        <v>215</v>
      </c>
      <c r="E66" s="313">
        <v>3.601773562</v>
      </c>
      <c r="F66" s="313">
        <v>-37.88253684</v>
      </c>
      <c r="G66" s="313">
        <v>6.9836070289999999</v>
      </c>
      <c r="H66" s="313">
        <v>5.4826185999999999E-2</v>
      </c>
      <c r="I66" s="315">
        <v>40</v>
      </c>
      <c r="J66" s="316">
        <v>0</v>
      </c>
      <c r="K66" s="316">
        <v>0</v>
      </c>
      <c r="L66" s="316">
        <v>0</v>
      </c>
      <c r="M66" s="317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1" t="str">
        <f t="shared" si="3"/>
        <v>GB5</v>
      </c>
      <c r="D67" s="227" t="s">
        <v>216</v>
      </c>
      <c r="E67" s="313">
        <v>3.9320532479999999</v>
      </c>
      <c r="F67" s="313">
        <v>-38.143324819999997</v>
      </c>
      <c r="G67" s="313">
        <v>7.6185870979999999</v>
      </c>
      <c r="H67" s="313">
        <v>2.3029722999999998E-2</v>
      </c>
      <c r="I67" s="315">
        <v>40</v>
      </c>
      <c r="J67" s="316">
        <v>0</v>
      </c>
      <c r="K67" s="316">
        <v>0</v>
      </c>
      <c r="L67" s="316">
        <v>0</v>
      </c>
      <c r="M67" s="317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26">
        <v>1.82137779524266</v>
      </c>
      <c r="F68" s="326">
        <v>-37.5</v>
      </c>
      <c r="G68" s="326">
        <v>6.3462147949999999</v>
      </c>
      <c r="H68" s="326">
        <v>6.7811791498411197E-2</v>
      </c>
      <c r="I68" s="327">
        <v>40</v>
      </c>
      <c r="J68" s="328">
        <v>-6.0766568968526301E-2</v>
      </c>
      <c r="K68" s="328">
        <v>0.93081585658295796</v>
      </c>
      <c r="L68" s="328">
        <v>-1.3966888276177401E-3</v>
      </c>
      <c r="M68" s="329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1" t="str">
        <f t="shared" si="6"/>
        <v>BG4</v>
      </c>
      <c r="D69" s="227" t="s">
        <v>218</v>
      </c>
      <c r="E69" s="322">
        <v>1.62668116109167</v>
      </c>
      <c r="F69" s="322">
        <v>-37.88253684</v>
      </c>
      <c r="G69" s="322">
        <v>6.9836070289999999</v>
      </c>
      <c r="H69" s="322">
        <v>2.9713602712276601E-2</v>
      </c>
      <c r="I69" s="323">
        <v>40</v>
      </c>
      <c r="J69" s="324">
        <v>-8.5433289200744306E-2</v>
      </c>
      <c r="K69" s="324">
        <v>1.2709629183122999</v>
      </c>
      <c r="L69" s="324">
        <v>-1.1319192336313501E-3</v>
      </c>
      <c r="M69" s="325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1" t="str">
        <f t="shared" si="6"/>
        <v>BA1</v>
      </c>
      <c r="D70" s="227" t="s">
        <v>219</v>
      </c>
      <c r="E70" s="313">
        <v>0.15</v>
      </c>
      <c r="F70" s="313">
        <v>-36</v>
      </c>
      <c r="G70" s="313">
        <v>2</v>
      </c>
      <c r="H70" s="313">
        <v>1</v>
      </c>
      <c r="I70" s="315">
        <v>40</v>
      </c>
      <c r="J70" s="316">
        <v>0</v>
      </c>
      <c r="K70" s="316">
        <v>0</v>
      </c>
      <c r="L70" s="316">
        <v>0</v>
      </c>
      <c r="M70" s="317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1" t="str">
        <f t="shared" si="6"/>
        <v>BA2</v>
      </c>
      <c r="D71" s="227" t="s">
        <v>220</v>
      </c>
      <c r="E71" s="313">
        <v>0.38791910400000001</v>
      </c>
      <c r="F71" s="313">
        <v>-35.5</v>
      </c>
      <c r="G71" s="313">
        <v>4</v>
      </c>
      <c r="H71" s="313">
        <v>0.90548154300000006</v>
      </c>
      <c r="I71" s="315">
        <v>40</v>
      </c>
      <c r="J71" s="316">
        <v>0</v>
      </c>
      <c r="K71" s="316">
        <v>0</v>
      </c>
      <c r="L71" s="316">
        <v>0</v>
      </c>
      <c r="M71" s="317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1" t="str">
        <f t="shared" si="6"/>
        <v>BA3</v>
      </c>
      <c r="D72" s="227" t="s">
        <v>221</v>
      </c>
      <c r="E72" s="313">
        <v>0.62619621599999997</v>
      </c>
      <c r="F72" s="313">
        <v>-33</v>
      </c>
      <c r="G72" s="313">
        <v>5.7212302499999996</v>
      </c>
      <c r="H72" s="313">
        <v>0.78556546000000005</v>
      </c>
      <c r="I72" s="315">
        <v>40</v>
      </c>
      <c r="J72" s="316">
        <v>0</v>
      </c>
      <c r="K72" s="316">
        <v>0</v>
      </c>
      <c r="L72" s="316">
        <v>0</v>
      </c>
      <c r="M72" s="317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1" t="str">
        <f t="shared" si="6"/>
        <v>BA4</v>
      </c>
      <c r="D73" s="227" t="s">
        <v>222</v>
      </c>
      <c r="E73" s="313">
        <v>0.93158890100000002</v>
      </c>
      <c r="F73" s="313">
        <v>-33.35</v>
      </c>
      <c r="G73" s="313">
        <v>5.7212302499999996</v>
      </c>
      <c r="H73" s="313">
        <v>0.66564937700000004</v>
      </c>
      <c r="I73" s="315">
        <v>40</v>
      </c>
      <c r="J73" s="316">
        <v>0</v>
      </c>
      <c r="K73" s="316">
        <v>0</v>
      </c>
      <c r="L73" s="316">
        <v>0</v>
      </c>
      <c r="M73" s="317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1" t="str">
        <f t="shared" si="6"/>
        <v>BA5</v>
      </c>
      <c r="D74" s="227" t="s">
        <v>223</v>
      </c>
      <c r="E74" s="313">
        <v>1.2779567300000001</v>
      </c>
      <c r="F74" s="313">
        <v>-34.517392000000001</v>
      </c>
      <c r="G74" s="313">
        <v>5.7212302499999996</v>
      </c>
      <c r="H74" s="313">
        <v>0.54573329400000004</v>
      </c>
      <c r="I74" s="315">
        <v>40</v>
      </c>
      <c r="J74" s="316">
        <v>0</v>
      </c>
      <c r="K74" s="316">
        <v>0</v>
      </c>
      <c r="L74" s="316">
        <v>0</v>
      </c>
      <c r="M74" s="317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1" t="str">
        <f t="shared" si="6"/>
        <v>AB3</v>
      </c>
      <c r="D75" s="227" t="s">
        <v>224</v>
      </c>
      <c r="E75" s="326">
        <v>0.27700871173110803</v>
      </c>
      <c r="F75" s="326">
        <v>-33</v>
      </c>
      <c r="G75" s="326">
        <v>5.7212302499999996</v>
      </c>
      <c r="H75" s="326">
        <v>0.4865118291885</v>
      </c>
      <c r="I75" s="327">
        <v>40</v>
      </c>
      <c r="J75" s="328">
        <v>-9.4849130944012709E-3</v>
      </c>
      <c r="K75" s="328">
        <v>0.46302369368771501</v>
      </c>
      <c r="L75" s="328">
        <v>-7.1341860056578195E-4</v>
      </c>
      <c r="M75" s="329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1" t="str">
        <f t="shared" si="6"/>
        <v>AB4</v>
      </c>
      <c r="D76" s="227" t="s">
        <v>225</v>
      </c>
      <c r="E76" s="322">
        <v>0.35376401507794197</v>
      </c>
      <c r="F76" s="322">
        <v>-33.35</v>
      </c>
      <c r="G76" s="322">
        <v>5.7212302499999996</v>
      </c>
      <c r="H76" s="322">
        <v>0.30333053043746</v>
      </c>
      <c r="I76" s="323">
        <v>40</v>
      </c>
      <c r="J76" s="324">
        <v>-1.7746347868875599E-2</v>
      </c>
      <c r="K76" s="324">
        <v>0.68256991216863605</v>
      </c>
      <c r="L76" s="324">
        <v>-1.3911792841456701E-3</v>
      </c>
      <c r="M76" s="325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1" t="str">
        <f t="shared" si="6"/>
        <v>PD1</v>
      </c>
      <c r="D77" s="227" t="s">
        <v>226</v>
      </c>
      <c r="E77" s="313">
        <v>1.489402246</v>
      </c>
      <c r="F77" s="313">
        <v>-32.425267750000003</v>
      </c>
      <c r="G77" s="313">
        <v>8.1732612079999996</v>
      </c>
      <c r="H77" s="313">
        <v>0.390598736</v>
      </c>
      <c r="I77" s="315">
        <v>40</v>
      </c>
      <c r="J77" s="316">
        <v>0</v>
      </c>
      <c r="K77" s="316">
        <v>0</v>
      </c>
      <c r="L77" s="316">
        <v>0</v>
      </c>
      <c r="M77" s="317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1" t="str">
        <f t="shared" si="6"/>
        <v>PD2</v>
      </c>
      <c r="D78" s="227" t="s">
        <v>227</v>
      </c>
      <c r="E78" s="313">
        <v>2.5784172540000001</v>
      </c>
      <c r="F78" s="313">
        <v>-34.732126100000002</v>
      </c>
      <c r="G78" s="313">
        <v>6.4805035139999996</v>
      </c>
      <c r="H78" s="313">
        <v>0.140772912</v>
      </c>
      <c r="I78" s="315">
        <v>40</v>
      </c>
      <c r="J78" s="316">
        <v>0</v>
      </c>
      <c r="K78" s="316">
        <v>0</v>
      </c>
      <c r="L78" s="316">
        <v>0</v>
      </c>
      <c r="M78" s="317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1" t="str">
        <f t="shared" si="6"/>
        <v>PD3</v>
      </c>
      <c r="D79" s="227" t="s">
        <v>228</v>
      </c>
      <c r="E79" s="313">
        <v>3.2</v>
      </c>
      <c r="F79" s="313">
        <v>-35.799999999999997</v>
      </c>
      <c r="G79" s="313">
        <v>8.4</v>
      </c>
      <c r="H79" s="313">
        <v>9.3848608E-2</v>
      </c>
      <c r="I79" s="315">
        <v>40</v>
      </c>
      <c r="J79" s="316">
        <v>0</v>
      </c>
      <c r="K79" s="316">
        <v>0</v>
      </c>
      <c r="L79" s="316">
        <v>0</v>
      </c>
      <c r="M79" s="317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1" t="str">
        <f t="shared" si="6"/>
        <v>PD4</v>
      </c>
      <c r="D80" s="227" t="s">
        <v>229</v>
      </c>
      <c r="E80" s="313">
        <v>3.85</v>
      </c>
      <c r="F80" s="313">
        <v>-37</v>
      </c>
      <c r="G80" s="313">
        <v>10.2405021</v>
      </c>
      <c r="H80" s="313">
        <v>4.6924304E-2</v>
      </c>
      <c r="I80" s="315">
        <v>40</v>
      </c>
      <c r="J80" s="316">
        <v>0</v>
      </c>
      <c r="K80" s="316">
        <v>0</v>
      </c>
      <c r="L80" s="316">
        <v>0</v>
      </c>
      <c r="M80" s="317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1" t="str">
        <f t="shared" si="6"/>
        <v>PD5</v>
      </c>
      <c r="D81" s="227" t="s">
        <v>230</v>
      </c>
      <c r="E81" s="313">
        <v>4.7462813920000002</v>
      </c>
      <c r="F81" s="313">
        <v>-38.750429390000001</v>
      </c>
      <c r="G81" s="313">
        <v>10.27533341</v>
      </c>
      <c r="H81" s="313">
        <v>0</v>
      </c>
      <c r="I81" s="315">
        <v>40</v>
      </c>
      <c r="J81" s="316">
        <v>0</v>
      </c>
      <c r="K81" s="316">
        <v>0</v>
      </c>
      <c r="L81" s="316">
        <v>0</v>
      </c>
      <c r="M81" s="317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1" t="str">
        <f t="shared" si="6"/>
        <v>DP3</v>
      </c>
      <c r="D82" s="227" t="s">
        <v>231</v>
      </c>
      <c r="E82" s="326">
        <v>1.7110739256233101</v>
      </c>
      <c r="F82" s="326">
        <v>-35.799999999999997</v>
      </c>
      <c r="G82" s="326">
        <v>8.4</v>
      </c>
      <c r="H82" s="326">
        <v>7.0254583920868696E-2</v>
      </c>
      <c r="I82" s="327">
        <v>40</v>
      </c>
      <c r="J82" s="328">
        <v>-7.4538113411129703E-2</v>
      </c>
      <c r="K82" s="328">
        <v>1.04630053886108</v>
      </c>
      <c r="L82" s="328">
        <v>-3.6720793281783798E-4</v>
      </c>
      <c r="M82" s="329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1" t="str">
        <f t="shared" si="6"/>
        <v>DP4</v>
      </c>
      <c r="D83" s="227" t="s">
        <v>232</v>
      </c>
      <c r="E83" s="322">
        <v>1.88346094379506</v>
      </c>
      <c r="F83" s="322">
        <v>-37</v>
      </c>
      <c r="G83" s="322">
        <v>10.2405021</v>
      </c>
      <c r="H83" s="322">
        <v>2.7547042254160901E-2</v>
      </c>
      <c r="I83" s="323">
        <v>40</v>
      </c>
      <c r="J83" s="324">
        <v>-0.12530997479160699</v>
      </c>
      <c r="K83" s="324">
        <v>1.62759988176077</v>
      </c>
      <c r="L83" s="324">
        <v>-1.10508201486912E-4</v>
      </c>
      <c r="M83" s="325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1" t="str">
        <f t="shared" si="6"/>
        <v>MF1</v>
      </c>
      <c r="D84" s="227" t="s">
        <v>233</v>
      </c>
      <c r="E84" s="313">
        <v>2.1163530869999998</v>
      </c>
      <c r="F84" s="313">
        <v>-34.262862310000003</v>
      </c>
      <c r="G84" s="313">
        <v>5.1763874239999996</v>
      </c>
      <c r="H84" s="313">
        <v>0.160694541</v>
      </c>
      <c r="I84" s="315">
        <v>40</v>
      </c>
      <c r="J84" s="316">
        <v>0</v>
      </c>
      <c r="K84" s="316">
        <v>0</v>
      </c>
      <c r="L84" s="316">
        <v>0</v>
      </c>
      <c r="M84" s="317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1" t="str">
        <f t="shared" si="6"/>
        <v>MF2</v>
      </c>
      <c r="D85" s="227" t="s">
        <v>234</v>
      </c>
      <c r="E85" s="313">
        <v>2.248633329</v>
      </c>
      <c r="F85" s="313">
        <v>-34.542843070000004</v>
      </c>
      <c r="G85" s="313">
        <v>5.5545244839999999</v>
      </c>
      <c r="H85" s="313">
        <v>0.14082196299999999</v>
      </c>
      <c r="I85" s="315">
        <v>40</v>
      </c>
      <c r="J85" s="316">
        <v>0</v>
      </c>
      <c r="K85" s="316">
        <v>0</v>
      </c>
      <c r="L85" s="316">
        <v>0</v>
      </c>
      <c r="M85" s="317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1" t="str">
        <f t="shared" si="6"/>
        <v>MF3</v>
      </c>
      <c r="D86" s="227" t="s">
        <v>235</v>
      </c>
      <c r="E86" s="313">
        <v>2.387761791</v>
      </c>
      <c r="F86" s="313">
        <v>-34.721360509999997</v>
      </c>
      <c r="G86" s="313">
        <v>5.8164304019999999</v>
      </c>
      <c r="H86" s="313">
        <v>0.120819368</v>
      </c>
      <c r="I86" s="315">
        <v>40</v>
      </c>
      <c r="J86" s="316">
        <v>0</v>
      </c>
      <c r="K86" s="316">
        <v>0</v>
      </c>
      <c r="L86" s="316">
        <v>0</v>
      </c>
      <c r="M86" s="317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1" t="str">
        <f t="shared" si="6"/>
        <v>MF4</v>
      </c>
      <c r="D87" s="227" t="s">
        <v>236</v>
      </c>
      <c r="E87" s="313">
        <v>2.5187775189999999</v>
      </c>
      <c r="F87" s="313">
        <v>-35.033375419999999</v>
      </c>
      <c r="G87" s="313">
        <v>6.224063396</v>
      </c>
      <c r="H87" s="313">
        <v>0.10107817199999999</v>
      </c>
      <c r="I87" s="315">
        <v>40</v>
      </c>
      <c r="J87" s="316">
        <v>0</v>
      </c>
      <c r="K87" s="316">
        <v>0</v>
      </c>
      <c r="L87" s="316">
        <v>0</v>
      </c>
      <c r="M87" s="317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1" t="str">
        <f t="shared" si="6"/>
        <v>MF5</v>
      </c>
      <c r="D88" s="227" t="s">
        <v>237</v>
      </c>
      <c r="E88" s="313">
        <v>2.656440592</v>
      </c>
      <c r="F88" s="313">
        <v>-35.251692669999997</v>
      </c>
      <c r="G88" s="313">
        <v>6.5182658619999998</v>
      </c>
      <c r="H88" s="313">
        <v>8.1205866000000002E-2</v>
      </c>
      <c r="I88" s="315">
        <v>40</v>
      </c>
      <c r="J88" s="316">
        <v>0</v>
      </c>
      <c r="K88" s="316">
        <v>0</v>
      </c>
      <c r="L88" s="316">
        <v>0</v>
      </c>
      <c r="M88" s="317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1" t="str">
        <f t="shared" si="6"/>
        <v>FM3</v>
      </c>
      <c r="D89" s="227" t="s">
        <v>238</v>
      </c>
      <c r="E89" s="326">
        <v>1.2328654654123199</v>
      </c>
      <c r="F89" s="326">
        <v>-34.721360509999997</v>
      </c>
      <c r="G89" s="326">
        <v>5.8164304019999999</v>
      </c>
      <c r="H89" s="326">
        <v>8.7335193020600194E-2</v>
      </c>
      <c r="I89" s="327">
        <v>40</v>
      </c>
      <c r="J89" s="328">
        <v>-4.0928399400390697E-2</v>
      </c>
      <c r="K89" s="328">
        <v>0.76729203945074098</v>
      </c>
      <c r="L89" s="328">
        <v>-2.23202741619469E-3</v>
      </c>
      <c r="M89" s="329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1" t="str">
        <f t="shared" si="6"/>
        <v>FM4</v>
      </c>
      <c r="D90" s="227" t="s">
        <v>239</v>
      </c>
      <c r="E90" s="322">
        <v>1.0443537680583199</v>
      </c>
      <c r="F90" s="322">
        <v>-35.033375419999999</v>
      </c>
      <c r="G90" s="322">
        <v>6.224063396</v>
      </c>
      <c r="H90" s="322">
        <v>5.0291716040989698E-2</v>
      </c>
      <c r="I90" s="323">
        <v>40</v>
      </c>
      <c r="J90" s="324">
        <v>-5.3583022235768898E-2</v>
      </c>
      <c r="K90" s="324">
        <v>0.99959009039973401</v>
      </c>
      <c r="L90" s="324">
        <v>-2.17584483209612E-3</v>
      </c>
      <c r="M90" s="325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1" t="str">
        <f t="shared" si="6"/>
        <v>HD3</v>
      </c>
      <c r="D91" s="227" t="s">
        <v>240</v>
      </c>
      <c r="E91" s="313">
        <v>2.579251014</v>
      </c>
      <c r="F91" s="313">
        <v>-35.681614400000001</v>
      </c>
      <c r="G91" s="313">
        <v>6.685797612</v>
      </c>
      <c r="H91" s="313">
        <v>0.19955409900000001</v>
      </c>
      <c r="I91" s="315">
        <v>40</v>
      </c>
      <c r="J91" s="316">
        <v>0</v>
      </c>
      <c r="K91" s="316">
        <v>0</v>
      </c>
      <c r="L91" s="316">
        <v>0</v>
      </c>
      <c r="M91" s="317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1" t="str">
        <f t="shared" si="6"/>
        <v>HD4</v>
      </c>
      <c r="D92" s="227" t="s">
        <v>241</v>
      </c>
      <c r="E92" s="313">
        <v>3.0084345560000001</v>
      </c>
      <c r="F92" s="313">
        <v>-36.607845269999999</v>
      </c>
      <c r="G92" s="313">
        <v>7.3211869529999998</v>
      </c>
      <c r="H92" s="313">
        <v>0.154966031</v>
      </c>
      <c r="I92" s="315">
        <v>40</v>
      </c>
      <c r="J92" s="316">
        <v>0</v>
      </c>
      <c r="K92" s="316">
        <v>0</v>
      </c>
      <c r="L92" s="316">
        <v>0</v>
      </c>
      <c r="M92" s="317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3">
        <v>1.3010623280670599</v>
      </c>
      <c r="F93" s="313">
        <v>-35.681614400000001</v>
      </c>
      <c r="G93" s="313">
        <v>6.685797612</v>
      </c>
      <c r="H93" s="313">
        <v>0.14092666704225201</v>
      </c>
      <c r="I93" s="315">
        <v>40</v>
      </c>
      <c r="J93" s="316">
        <v>-4.7342808824630003E-2</v>
      </c>
      <c r="K93" s="316">
        <v>0.81416912533326502</v>
      </c>
      <c r="L93" s="316">
        <v>-1.0600643623825999E-3</v>
      </c>
      <c r="M93" s="317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0">
        <v>1.2569600366115099</v>
      </c>
      <c r="F94" s="330">
        <v>-36.607845269999999</v>
      </c>
      <c r="G94" s="330">
        <v>7.3211869529999998</v>
      </c>
      <c r="H94" s="330">
        <v>7.7695999446950006E-2</v>
      </c>
      <c r="I94" s="331">
        <v>40</v>
      </c>
      <c r="J94" s="332">
        <v>-6.9682598068340706E-2</v>
      </c>
      <c r="K94" s="332">
        <v>1.13797018307135</v>
      </c>
      <c r="L94" s="332">
        <v>-8.5220021901797499E-4</v>
      </c>
      <c r="M94" s="333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5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9" t="s">
        <v>245</v>
      </c>
      <c r="B96" s="129" t="s">
        <v>55</v>
      </c>
      <c r="C96" s="129" t="s">
        <v>319</v>
      </c>
      <c r="D96" s="235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9" t="s">
        <v>245</v>
      </c>
      <c r="B97" s="129" t="s">
        <v>60</v>
      </c>
      <c r="C97" s="129" t="s">
        <v>324</v>
      </c>
      <c r="D97" s="235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9" t="s">
        <v>245</v>
      </c>
      <c r="B98" s="129" t="s">
        <v>65</v>
      </c>
      <c r="C98" s="129" t="s">
        <v>329</v>
      </c>
      <c r="D98" s="235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9" t="s">
        <v>245</v>
      </c>
      <c r="B99" s="129" t="s">
        <v>18</v>
      </c>
      <c r="C99" s="129" t="s">
        <v>282</v>
      </c>
      <c r="D99" s="235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5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5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5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5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5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5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5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5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5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5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5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5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5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5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5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5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5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5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5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5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5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5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5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5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5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5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5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5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5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5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5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5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5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5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5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5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5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5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5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5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5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5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5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5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5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5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5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5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5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5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5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5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5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5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5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5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5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5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5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/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Netzgesellschaft Lübbecke mbH</v>
      </c>
      <c r="D4" s="77"/>
      <c r="G4" s="77"/>
      <c r="I4" s="77"/>
      <c r="J4" s="78"/>
      <c r="M4" s="87" t="s">
        <v>538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441</v>
      </c>
      <c r="C5" s="65" t="str">
        <f>Netzbetreiber!D29</f>
        <v>Lübbecke, Pr. Oldendorf, Rahden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439</v>
      </c>
      <c r="C6" s="64" t="str">
        <f>Netzbetreiber!$D$11</f>
        <v>9870011000005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44805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66" t="s">
        <v>455</v>
      </c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8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71" t="s">
        <v>582</v>
      </c>
      <c r="C10" s="372"/>
      <c r="D10" s="95">
        <v>2</v>
      </c>
      <c r="E10" s="96" t="str">
        <f>IF(ISERROR(HLOOKUP(E$11,$M$9:$AD$35,$D10,0)),"",HLOOKUP(E$11,$M$9:$AD$35,$D10,0))</f>
        <v/>
      </c>
      <c r="F10" s="369" t="s">
        <v>395</v>
      </c>
      <c r="G10" s="369"/>
      <c r="H10" s="369"/>
      <c r="I10" s="369"/>
      <c r="J10" s="369"/>
      <c r="K10" s="369"/>
      <c r="L10" s="370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.7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1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396</v>
      </c>
      <c r="C12" s="111"/>
      <c r="D12" s="112">
        <v>4</v>
      </c>
      <c r="E12" s="310">
        <f>MIN(SUMPRODUCT($M$11:$AD$11,M12:AD12),1)</f>
        <v>1</v>
      </c>
      <c r="F12" s="307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397</v>
      </c>
      <c r="C13" s="118"/>
      <c r="D13" s="112">
        <v>5</v>
      </c>
      <c r="E13" s="311">
        <f t="shared" ref="E13:E35" si="0">MIN(SUMPRODUCT($M$11:$AD$11,M13:AD13),1)</f>
        <v>0</v>
      </c>
      <c r="F13" s="308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398</v>
      </c>
      <c r="C14" s="118"/>
      <c r="D14" s="112">
        <v>6</v>
      </c>
      <c r="E14" s="311">
        <f t="shared" si="0"/>
        <v>0</v>
      </c>
      <c r="F14" s="308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400</v>
      </c>
      <c r="C15" s="118"/>
      <c r="D15" s="112">
        <v>7</v>
      </c>
      <c r="E15" s="311">
        <f t="shared" si="0"/>
        <v>0</v>
      </c>
      <c r="F15" s="308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412</v>
      </c>
      <c r="C16" s="118"/>
      <c r="D16" s="112">
        <v>8</v>
      </c>
      <c r="E16" s="311">
        <f t="shared" si="0"/>
        <v>1</v>
      </c>
      <c r="F16" s="308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413</v>
      </c>
      <c r="C17" s="118"/>
      <c r="D17" s="112">
        <v>9</v>
      </c>
      <c r="E17" s="311">
        <f t="shared" si="0"/>
        <v>1</v>
      </c>
      <c r="F17" s="308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414</v>
      </c>
      <c r="C18" s="118"/>
      <c r="D18" s="112">
        <v>10</v>
      </c>
      <c r="E18" s="311">
        <f t="shared" si="0"/>
        <v>1</v>
      </c>
      <c r="F18" s="308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35" t="s">
        <v>650</v>
      </c>
      <c r="C19" s="336"/>
      <c r="D19" s="112"/>
      <c r="E19" s="311">
        <v>1</v>
      </c>
      <c r="F19" s="308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401</v>
      </c>
      <c r="C20" s="118"/>
      <c r="D20" s="112">
        <v>11</v>
      </c>
      <c r="E20" s="311">
        <f t="shared" si="0"/>
        <v>1</v>
      </c>
      <c r="F20" s="308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648</v>
      </c>
      <c r="C21" s="118"/>
      <c r="D21" s="112">
        <v>12</v>
      </c>
      <c r="E21" s="311">
        <f t="shared" si="0"/>
        <v>1</v>
      </c>
      <c r="F21" s="308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415</v>
      </c>
      <c r="C22" s="118"/>
      <c r="D22" s="112">
        <v>13</v>
      </c>
      <c r="E22" s="311">
        <f t="shared" si="0"/>
        <v>1</v>
      </c>
      <c r="F22" s="308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416</v>
      </c>
      <c r="C23" s="118"/>
      <c r="D23" s="112">
        <v>14</v>
      </c>
      <c r="E23" s="311">
        <f t="shared" si="0"/>
        <v>1</v>
      </c>
      <c r="F23" s="308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417</v>
      </c>
      <c r="C24" s="118"/>
      <c r="D24" s="112">
        <v>15</v>
      </c>
      <c r="E24" s="311">
        <f t="shared" si="0"/>
        <v>1</v>
      </c>
      <c r="F24" s="308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402</v>
      </c>
      <c r="C25" s="118"/>
      <c r="D25" s="112">
        <v>16</v>
      </c>
      <c r="E25" s="311">
        <f t="shared" si="0"/>
        <v>0</v>
      </c>
      <c r="F25" s="308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403</v>
      </c>
      <c r="C26" s="118"/>
      <c r="D26" s="112">
        <v>17</v>
      </c>
      <c r="E26" s="311">
        <f t="shared" si="0"/>
        <v>0</v>
      </c>
      <c r="F26" s="308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35" t="s">
        <v>649</v>
      </c>
      <c r="C27" s="336"/>
      <c r="D27" s="112"/>
      <c r="E27" s="311">
        <v>1</v>
      </c>
      <c r="F27" s="308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404</v>
      </c>
      <c r="C28" s="118"/>
      <c r="D28" s="112">
        <v>18</v>
      </c>
      <c r="E28" s="311">
        <f t="shared" si="0"/>
        <v>1</v>
      </c>
      <c r="F28" s="308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2" customFormat="1" ht="15">
      <c r="B29" s="335" t="s">
        <v>405</v>
      </c>
      <c r="C29" s="336"/>
      <c r="D29" s="337">
        <v>19</v>
      </c>
      <c r="E29" s="338">
        <v>1</v>
      </c>
      <c r="F29" s="308" t="s">
        <v>392</v>
      </c>
      <c r="G29" s="308" t="s">
        <v>392</v>
      </c>
      <c r="H29" s="308" t="s">
        <v>392</v>
      </c>
      <c r="I29" s="308" t="s">
        <v>392</v>
      </c>
      <c r="J29" s="308" t="s">
        <v>392</v>
      </c>
      <c r="K29" s="308" t="s">
        <v>392</v>
      </c>
      <c r="L29" s="82" t="s">
        <v>392</v>
      </c>
      <c r="M29" s="113"/>
      <c r="N29" s="339">
        <v>1</v>
      </c>
      <c r="O29" s="340">
        <v>1</v>
      </c>
      <c r="P29" s="340"/>
      <c r="Q29" s="340"/>
      <c r="R29" s="340"/>
      <c r="S29" s="340">
        <v>1</v>
      </c>
      <c r="T29" s="340"/>
      <c r="U29" s="340"/>
      <c r="V29" s="340"/>
      <c r="W29" s="340">
        <v>1</v>
      </c>
      <c r="X29" s="340">
        <v>1</v>
      </c>
      <c r="Y29" s="340">
        <v>1</v>
      </c>
      <c r="Z29" s="340"/>
      <c r="AA29" s="340">
        <v>1</v>
      </c>
      <c r="AB29" s="340">
        <v>1</v>
      </c>
      <c r="AC29" s="341">
        <v>1</v>
      </c>
      <c r="AD29" s="70"/>
    </row>
    <row r="30" spans="2:30" ht="15">
      <c r="B30" s="117" t="s">
        <v>406</v>
      </c>
      <c r="C30" s="118"/>
      <c r="D30" s="112">
        <v>20</v>
      </c>
      <c r="E30" s="311">
        <f t="shared" si="0"/>
        <v>1</v>
      </c>
      <c r="F30" s="308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407</v>
      </c>
      <c r="C31" s="118"/>
      <c r="D31" s="112">
        <v>21</v>
      </c>
      <c r="E31" s="311">
        <f t="shared" si="0"/>
        <v>0</v>
      </c>
      <c r="F31" s="308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408</v>
      </c>
      <c r="C32" s="118"/>
      <c r="D32" s="112">
        <v>22</v>
      </c>
      <c r="E32" s="311">
        <f t="shared" si="0"/>
        <v>0</v>
      </c>
      <c r="F32" s="308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409</v>
      </c>
      <c r="C33" s="118"/>
      <c r="D33" s="112">
        <v>23</v>
      </c>
      <c r="E33" s="311">
        <f t="shared" si="0"/>
        <v>1</v>
      </c>
      <c r="F33" s="308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410</v>
      </c>
      <c r="C34" s="118"/>
      <c r="D34" s="112">
        <v>24</v>
      </c>
      <c r="E34" s="311">
        <f t="shared" si="0"/>
        <v>1</v>
      </c>
      <c r="F34" s="308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411</v>
      </c>
      <c r="C35" s="124"/>
      <c r="D35" s="125">
        <v>25</v>
      </c>
      <c r="E35" s="312">
        <f t="shared" si="0"/>
        <v>0</v>
      </c>
      <c r="F35" s="309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362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9" customWidth="1"/>
    <col min="16" max="16" width="16.5703125" style="237" customWidth="1"/>
    <col min="17" max="16384" width="11.42578125" style="237"/>
  </cols>
  <sheetData>
    <row r="1" spans="1:16" s="236" customFormat="1">
      <c r="A1" s="132" t="s">
        <v>452</v>
      </c>
      <c r="B1" s="129"/>
      <c r="D1" s="217" t="s">
        <v>544</v>
      </c>
    </row>
    <row r="2" spans="1:16">
      <c r="A2" s="237"/>
      <c r="B2" s="236" t="s">
        <v>453</v>
      </c>
    </row>
    <row r="3" spans="1:16" ht="20.100000000000001" customHeight="1">
      <c r="A3" s="373" t="s">
        <v>249</v>
      </c>
      <c r="B3" s="238" t="s">
        <v>86</v>
      </c>
      <c r="C3" s="239"/>
      <c r="D3" s="375" t="s">
        <v>454</v>
      </c>
      <c r="E3" s="376"/>
      <c r="F3" s="376"/>
      <c r="G3" s="376"/>
      <c r="H3" s="376"/>
      <c r="I3" s="376"/>
      <c r="J3" s="377"/>
      <c r="K3" s="240"/>
      <c r="L3" s="240"/>
      <c r="M3" s="240"/>
      <c r="N3" s="240"/>
      <c r="O3" s="241"/>
      <c r="P3" s="240"/>
    </row>
    <row r="4" spans="1:16" ht="20.100000000000001" customHeight="1">
      <c r="A4" s="374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818b9f00-f4e5-4488-840e-6084e0f1107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Schmidt, Stefan</cp:lastModifiedBy>
  <cp:lastPrinted>2015-03-20T22:59:10Z</cp:lastPrinted>
  <dcterms:created xsi:type="dcterms:W3CDTF">2015-01-15T05:25:41Z</dcterms:created>
  <dcterms:modified xsi:type="dcterms:W3CDTF">2022-08-09T07:55:58Z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